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I:\Juvenile fur seal energetics\"/>
    </mc:Choice>
  </mc:AlternateContent>
  <bookViews>
    <workbookView xWindow="13650" yWindow="15" windowWidth="14880" windowHeight="6495" activeTab="1"/>
  </bookViews>
  <sheets>
    <sheet name="Summary tables" sheetId="1" r:id="rId1"/>
    <sheet name="Individual trip data" sheetId="2" r:id="rId2"/>
  </sheets>
  <calcPr calcId="152511"/>
</workbook>
</file>

<file path=xl/calcChain.xml><?xml version="1.0" encoding="utf-8"?>
<calcChain xmlns="http://schemas.openxmlformats.org/spreadsheetml/2006/main">
  <c r="I74" i="2" l="1"/>
  <c r="H74" i="2"/>
  <c r="I52" i="2"/>
  <c r="H52" i="2"/>
  <c r="I149" i="2"/>
  <c r="H149" i="2"/>
  <c r="H125" i="2"/>
  <c r="H126" i="2"/>
  <c r="I126" i="2"/>
  <c r="I125" i="2"/>
  <c r="I62" i="2"/>
  <c r="H62" i="2"/>
  <c r="G3" i="2"/>
  <c r="G4" i="2"/>
  <c r="G5" i="2"/>
  <c r="G6" i="2"/>
  <c r="G7" i="2"/>
  <c r="G8" i="2"/>
  <c r="G9" i="2"/>
  <c r="G10" i="2"/>
  <c r="G12" i="2"/>
  <c r="G13" i="2"/>
  <c r="G14" i="2"/>
  <c r="G15" i="2"/>
  <c r="G16" i="2"/>
  <c r="G17" i="2"/>
  <c r="G19" i="2"/>
  <c r="G20" i="2"/>
  <c r="G21"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4" i="2"/>
  <c r="G55" i="2"/>
  <c r="G56" i="2"/>
  <c r="G57" i="2"/>
  <c r="G58" i="2"/>
  <c r="G59" i="2"/>
  <c r="G60" i="2"/>
  <c r="G61" i="2"/>
  <c r="G62" i="2"/>
  <c r="G63" i="2"/>
  <c r="G64" i="2"/>
  <c r="G65" i="2"/>
  <c r="G67" i="2"/>
  <c r="G68" i="2"/>
  <c r="G69" i="2"/>
  <c r="G70" i="2"/>
  <c r="G71" i="2"/>
  <c r="G72" i="2"/>
  <c r="G73" i="2"/>
  <c r="G74" i="2"/>
  <c r="G75" i="2"/>
  <c r="G76"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8" i="2"/>
  <c r="G129" i="2"/>
  <c r="G130" i="2"/>
  <c r="G131" i="2"/>
  <c r="G132" i="2"/>
  <c r="G133" i="2"/>
  <c r="G134" i="2"/>
  <c r="G135" i="2"/>
  <c r="G136" i="2"/>
  <c r="G137" i="2"/>
  <c r="G138" i="2"/>
  <c r="G139" i="2"/>
  <c r="G140" i="2"/>
  <c r="G141" i="2"/>
  <c r="G142" i="2"/>
  <c r="G143" i="2"/>
  <c r="G144" i="2"/>
  <c r="G145" i="2"/>
  <c r="G146" i="2"/>
  <c r="G147" i="2"/>
  <c r="G148" i="2"/>
  <c r="G149" i="2"/>
  <c r="G151" i="2"/>
  <c r="G152" i="2"/>
  <c r="G153" i="2"/>
  <c r="G154" i="2"/>
  <c r="G155" i="2"/>
  <c r="G156" i="2"/>
  <c r="G157" i="2"/>
  <c r="G158" i="2"/>
  <c r="G159" i="2"/>
  <c r="G160" i="2"/>
  <c r="G161" i="2"/>
  <c r="G162" i="2"/>
  <c r="G2" i="2"/>
  <c r="G165" i="2" s="1"/>
  <c r="X4" i="1"/>
  <c r="X5" i="1"/>
  <c r="X6" i="1"/>
  <c r="X7" i="1"/>
  <c r="X8" i="1"/>
  <c r="X9" i="1"/>
  <c r="X10" i="1"/>
  <c r="X11" i="1"/>
  <c r="X3" i="1"/>
  <c r="F154" i="2"/>
  <c r="F152" i="2"/>
  <c r="F149" i="2"/>
  <c r="F148" i="2"/>
  <c r="F147" i="2"/>
  <c r="F146" i="2"/>
  <c r="F145" i="2"/>
  <c r="F144" i="2"/>
  <c r="F143" i="2"/>
  <c r="F142" i="2"/>
  <c r="F141" i="2"/>
  <c r="F140" i="2"/>
  <c r="F139" i="2"/>
  <c r="F138" i="2"/>
  <c r="F137" i="2"/>
  <c r="F136" i="2"/>
  <c r="F135" i="2"/>
  <c r="F134" i="2"/>
  <c r="F133" i="2"/>
  <c r="F132" i="2"/>
  <c r="F131" i="2"/>
  <c r="F130" i="2"/>
  <c r="F129" i="2"/>
  <c r="F126" i="2"/>
  <c r="F121" i="2"/>
  <c r="F119" i="2"/>
  <c r="F116" i="2"/>
  <c r="F115" i="2"/>
  <c r="F113" i="2"/>
  <c r="F111" i="2"/>
  <c r="F107" i="2"/>
  <c r="F99" i="2"/>
  <c r="F97" i="2"/>
  <c r="F96" i="2"/>
  <c r="F95" i="2"/>
  <c r="F87" i="2"/>
  <c r="F83" i="2"/>
  <c r="F81" i="2"/>
  <c r="F82" i="2"/>
  <c r="F80" i="2"/>
  <c r="F72" i="2"/>
  <c r="F70" i="2"/>
  <c r="F69" i="2"/>
  <c r="F68" i="2"/>
  <c r="F71" i="2"/>
  <c r="F55" i="2"/>
  <c r="F56" i="2"/>
  <c r="F57" i="2"/>
  <c r="F54" i="2"/>
  <c r="F45" i="2"/>
  <c r="F43" i="2"/>
  <c r="F36" i="2"/>
  <c r="F40" i="2"/>
  <c r="F39" i="2"/>
  <c r="F38" i="2"/>
  <c r="F37" i="2"/>
  <c r="F27" i="2"/>
  <c r="G164" i="2" l="1"/>
  <c r="F47" i="2"/>
  <c r="F44" i="2"/>
  <c r="F42" i="2"/>
  <c r="F41" i="2"/>
  <c r="F35" i="2"/>
  <c r="F33" i="2"/>
  <c r="F32" i="2"/>
  <c r="F31" i="2"/>
  <c r="F30" i="2"/>
  <c r="F29" i="2"/>
  <c r="F28" i="2"/>
  <c r="F26" i="2"/>
  <c r="F25" i="2"/>
  <c r="F24" i="2"/>
  <c r="F162" i="2" l="1"/>
  <c r="F161" i="2"/>
  <c r="F160" i="2"/>
  <c r="F159" i="2"/>
  <c r="F158" i="2"/>
  <c r="F157" i="2"/>
  <c r="F156" i="2"/>
  <c r="F155" i="2"/>
  <c r="F153" i="2"/>
  <c r="F151" i="2"/>
  <c r="F125" i="2"/>
  <c r="F124" i="2"/>
  <c r="F123" i="2"/>
  <c r="F122" i="2"/>
  <c r="F120" i="2"/>
  <c r="F118" i="2"/>
  <c r="F117" i="2"/>
  <c r="F114" i="2"/>
  <c r="F112" i="2"/>
  <c r="F110" i="2"/>
  <c r="F109" i="2"/>
  <c r="F108" i="2"/>
  <c r="F106" i="2"/>
  <c r="F105" i="2"/>
  <c r="F104" i="2"/>
  <c r="F103" i="2"/>
  <c r="F102" i="2"/>
  <c r="F101" i="2"/>
  <c r="F100" i="2"/>
  <c r="F98" i="2"/>
  <c r="F94" i="2"/>
  <c r="F93" i="2"/>
  <c r="F92" i="2"/>
  <c r="F91" i="2"/>
  <c r="F90" i="2"/>
  <c r="F89" i="2"/>
  <c r="F88" i="2"/>
  <c r="F86" i="2"/>
  <c r="F85" i="2"/>
  <c r="F84" i="2"/>
  <c r="F79" i="2"/>
  <c r="F76" i="2"/>
  <c r="F75" i="2"/>
  <c r="F74" i="2"/>
  <c r="F73" i="2"/>
  <c r="F51" i="2"/>
  <c r="F50" i="2"/>
  <c r="F49" i="2"/>
  <c r="F48" i="2"/>
  <c r="F46" i="2"/>
  <c r="F65" i="2"/>
  <c r="F64" i="2"/>
  <c r="F63" i="2"/>
  <c r="F62" i="2"/>
  <c r="F61" i="2"/>
  <c r="F60" i="2"/>
  <c r="F59" i="2"/>
  <c r="F58" i="2"/>
  <c r="F128" i="2"/>
  <c r="F78" i="2"/>
  <c r="F67" i="2"/>
  <c r="F34" i="2"/>
  <c r="F23" i="2"/>
  <c r="F21" i="2"/>
  <c r="F20" i="2"/>
  <c r="F19" i="2"/>
  <c r="F17" i="2"/>
  <c r="F16" i="2"/>
  <c r="F15" i="2"/>
  <c r="F14" i="2"/>
  <c r="F13" i="2"/>
  <c r="F12" i="2"/>
  <c r="F10" i="2"/>
  <c r="F9" i="2"/>
  <c r="F8" i="2"/>
  <c r="F7" i="2"/>
  <c r="F6" i="2"/>
  <c r="F5" i="2"/>
  <c r="F4" i="2"/>
  <c r="F3" i="2"/>
  <c r="F2" i="2"/>
  <c r="H148" i="2" l="1"/>
  <c r="I148" i="2"/>
  <c r="H10" i="2"/>
  <c r="I162" i="2"/>
  <c r="H162" i="2"/>
  <c r="I17" i="2"/>
  <c r="H21" i="2"/>
  <c r="H17" i="2"/>
  <c r="I21" i="2"/>
  <c r="I10" i="2"/>
</calcChain>
</file>

<file path=xl/comments1.xml><?xml version="1.0" encoding="utf-8"?>
<comments xmlns="http://schemas.openxmlformats.org/spreadsheetml/2006/main">
  <authors>
    <author>Marcus Salton</author>
  </authors>
  <commentList>
    <comment ref="M1" authorId="0" shapeId="0">
      <text>
        <r>
          <rPr>
            <b/>
            <sz val="9"/>
            <color indexed="81"/>
            <rFont val="Tahoma"/>
            <family val="2"/>
          </rPr>
          <t>Marcus Salton:</t>
        </r>
        <r>
          <rPr>
            <sz val="9"/>
            <color indexed="81"/>
            <rFont val="Tahoma"/>
            <family val="2"/>
          </rPr>
          <t xml:space="preserve">
these numbers are not meaningful. WC tag has issues with depth sensor. Software correction deals with most of this, but at the scale &lt;5m, and close to the surface, there are still some problems. This makes classifying trips based on presence/absence of dives difficult. Thus I would recommend sticking with 5m depth classification to identify trips and subsequently when a period in the water was identified as a trip</t>
        </r>
      </text>
    </comment>
    <comment ref="D2" authorId="0" shapeId="0">
      <text>
        <r>
          <rPr>
            <b/>
            <sz val="9"/>
            <color indexed="81"/>
            <rFont val="Tahoma"/>
            <family val="2"/>
          </rPr>
          <t>Marcus Salton:</t>
        </r>
        <r>
          <rPr>
            <sz val="9"/>
            <color indexed="81"/>
            <rFont val="Tahoma"/>
            <family val="2"/>
          </rPr>
          <t xml:space="preserve">
note: deployment of device occurred before this, but I think the accel devices were all programmed to start collection on the 1st.</t>
        </r>
      </text>
    </comment>
    <comment ref="E2" authorId="0" shapeId="0">
      <text>
        <r>
          <rPr>
            <b/>
            <sz val="9"/>
            <color indexed="81"/>
            <rFont val="Tahoma"/>
            <family val="2"/>
          </rPr>
          <t>Marcus Salton:</t>
        </r>
        <r>
          <rPr>
            <sz val="9"/>
            <color indexed="81"/>
            <rFont val="Tahoma"/>
            <family val="2"/>
          </rPr>
          <t xml:space="preserve">
End of deployment was later than this, but accel devices stopped earlier - due to battery or memory. I have based trip and dive summaries on the dates given here (not the whole deployment)</t>
        </r>
      </text>
    </comment>
    <comment ref="G2" authorId="0" shapeId="0">
      <text>
        <r>
          <rPr>
            <b/>
            <sz val="9"/>
            <color indexed="81"/>
            <rFont val="Tahoma"/>
            <family val="2"/>
          </rPr>
          <t>Marcus Salton:</t>
        </r>
        <r>
          <rPr>
            <sz val="9"/>
            <color indexed="81"/>
            <rFont val="Tahoma"/>
            <family val="2"/>
          </rPr>
          <t xml:space="preserve">
trip is any period that the tag was wet and the seal performed dive bouts (i.e. periods in the water with minimal diving, and only shallow dives &lt;20m, were not considered trips - more likely to be sorties in the water adjacent to haul-outs). </t>
        </r>
      </text>
    </comment>
    <comment ref="I2" authorId="0" shapeId="0">
      <text>
        <r>
          <rPr>
            <b/>
            <sz val="9"/>
            <color indexed="81"/>
            <rFont val="Tahoma"/>
            <family val="2"/>
          </rPr>
          <t>Marcus Salton:</t>
        </r>
        <r>
          <rPr>
            <sz val="9"/>
            <color indexed="81"/>
            <rFont val="Tahoma"/>
            <family val="2"/>
          </rPr>
          <t xml:space="preserve">
Only dives that were greater than 5m depth were included - to account for movement on waves at the surface.</t>
        </r>
      </text>
    </comment>
    <comment ref="F3" authorId="0" shapeId="0">
      <text>
        <r>
          <rPr>
            <b/>
            <sz val="9"/>
            <color indexed="81"/>
            <rFont val="Tahoma"/>
            <family val="2"/>
          </rPr>
          <t>Marcus Salton:</t>
        </r>
        <r>
          <rPr>
            <sz val="9"/>
            <color indexed="81"/>
            <rFont val="Tahoma"/>
            <family val="2"/>
          </rPr>
          <t xml:space="preserve">
your deployment period here does not match the days of data collection in your other table...</t>
        </r>
      </text>
    </comment>
  </commentList>
</comments>
</file>

<file path=xl/comments2.xml><?xml version="1.0" encoding="utf-8"?>
<comments xmlns="http://schemas.openxmlformats.org/spreadsheetml/2006/main">
  <authors>
    <author>Marcus Salton</author>
  </authors>
  <commentList>
    <comment ref="D2" authorId="0" shapeId="0">
      <text>
        <r>
          <rPr>
            <b/>
            <sz val="9"/>
            <color indexed="81"/>
            <rFont val="Tahoma"/>
            <family val="2"/>
          </rPr>
          <t>Marcus Salton:</t>
        </r>
        <r>
          <rPr>
            <sz val="9"/>
            <color indexed="81"/>
            <rFont val="Tahoma"/>
            <family val="2"/>
          </rPr>
          <t xml:space="preserve">
The start and end time in your table does not match the start and end of the deployment, possibly because of settings David programed into the Accel device and differences in battery longevity between the Accel device and WC devices. I have based the "number of trips" and "trip duration" on the start and end time for the Accel device.</t>
        </r>
      </text>
    </comment>
    <comment ref="C65" authorId="0" shapeId="0">
      <text>
        <r>
          <rPr>
            <b/>
            <sz val="9"/>
            <color indexed="81"/>
            <rFont val="Tahoma"/>
            <family val="2"/>
          </rPr>
          <t>Marcus Salton:</t>
        </r>
        <r>
          <rPr>
            <sz val="9"/>
            <color indexed="81"/>
            <rFont val="Tahoma"/>
            <family val="2"/>
          </rPr>
          <t xml:space="preserve">
sortie on 23rd at 10:30 for 2hrs with a few dives to what looks like bottom (35-40m) - not included</t>
        </r>
      </text>
    </comment>
    <comment ref="C67" authorId="0" shapeId="0">
      <text>
        <r>
          <rPr>
            <b/>
            <sz val="9"/>
            <color indexed="81"/>
            <rFont val="Tahoma"/>
            <family val="2"/>
          </rPr>
          <t>Marcus Salton:</t>
        </r>
        <r>
          <rPr>
            <sz val="9"/>
            <color indexed="81"/>
            <rFont val="Tahoma"/>
            <family val="2"/>
          </rPr>
          <t xml:space="preserve">
A 1.5 hr sortie at 10/1/14 12:21
 </t>
        </r>
      </text>
    </comment>
  </commentList>
</comments>
</file>

<file path=xl/sharedStrings.xml><?xml version="1.0" encoding="utf-8"?>
<sst xmlns="http://schemas.openxmlformats.org/spreadsheetml/2006/main" count="167" uniqueCount="90">
  <si>
    <t>Penny</t>
  </si>
  <si>
    <t>A09867</t>
  </si>
  <si>
    <t>~2354</t>
  </si>
  <si>
    <t>Howard</t>
  </si>
  <si>
    <t>A09869</t>
  </si>
  <si>
    <t>~4030</t>
  </si>
  <si>
    <t>Kevin</t>
  </si>
  <si>
    <t>A09804</t>
  </si>
  <si>
    <t>~4973</t>
  </si>
  <si>
    <t>Pauline</t>
  </si>
  <si>
    <t>A09844</t>
  </si>
  <si>
    <t>~1845</t>
  </si>
  <si>
    <t>Anna</t>
  </si>
  <si>
    <t>A10282</t>
  </si>
  <si>
    <t>~2230</t>
  </si>
  <si>
    <t>Bishop</t>
  </si>
  <si>
    <t>A09864</t>
  </si>
  <si>
    <t>~2320</t>
  </si>
  <si>
    <t>Barnaby</t>
  </si>
  <si>
    <t>A10283</t>
  </si>
  <si>
    <t>~2133</t>
  </si>
  <si>
    <t>Chrissy</t>
  </si>
  <si>
    <t>A10284</t>
  </si>
  <si>
    <t>Julia</t>
  </si>
  <si>
    <t>A10281</t>
  </si>
  <si>
    <t>~3174</t>
  </si>
  <si>
    <t>ID</t>
  </si>
  <si>
    <t>don’t include in paper</t>
  </si>
  <si>
    <t>Days of data collection</t>
  </si>
  <si>
    <t>Maximum depth (m)</t>
  </si>
  <si>
    <t>End date (don’t include)</t>
  </si>
  <si>
    <t>Time of year</t>
  </si>
  <si>
    <t>Sex</t>
  </si>
  <si>
    <t>Mass (kg)</t>
  </si>
  <si>
    <t>Average DEE</t>
  </si>
  <si>
    <r>
      <t>(MJ d</t>
    </r>
    <r>
      <rPr>
        <vertAlign val="superscript"/>
        <sz val="11"/>
        <color theme="1"/>
        <rFont val="Times New Roman"/>
        <family val="1"/>
      </rPr>
      <t>-1</t>
    </r>
    <r>
      <rPr>
        <sz val="11"/>
        <color theme="1"/>
        <rFont val="Times New Roman"/>
        <family val="1"/>
      </rPr>
      <t>)</t>
    </r>
  </si>
  <si>
    <t>SD DEE</t>
  </si>
  <si>
    <t>Min DEE</t>
  </si>
  <si>
    <t>Max DEE</t>
  </si>
  <si>
    <t>Days</t>
  </si>
  <si>
    <t>Winter</t>
  </si>
  <si>
    <t>Female</t>
  </si>
  <si>
    <t>Male</t>
  </si>
  <si>
    <t>Summer</t>
  </si>
  <si>
    <t>Average maximum dive depth (m)</t>
  </si>
  <si>
    <t>Average dive duration (s)</t>
  </si>
  <si>
    <t>Number of dives</t>
  </si>
  <si>
    <t>Number of  trips</t>
  </si>
  <si>
    <t>Average trip duration (days)</t>
  </si>
  <si>
    <t>Trip number</t>
  </si>
  <si>
    <t>Start date of data collection</t>
  </si>
  <si>
    <t>Start (UTM)</t>
  </si>
  <si>
    <t>End (UTM)</t>
  </si>
  <si>
    <t>Trip duration (days)</t>
  </si>
  <si>
    <t>dive equals &gt;5m depth</t>
  </si>
  <si>
    <t>Mon's data</t>
  </si>
  <si>
    <t>0.8 (0.8 SD)</t>
  </si>
  <si>
    <t>dive equals &gt;1.5m depth</t>
  </si>
  <si>
    <t>1.1 (0.7 SD)</t>
  </si>
  <si>
    <t>1.6 (0.4 SD)</t>
  </si>
  <si>
    <t>5.8 (4.6 SD)</t>
  </si>
  <si>
    <t>51.4 (29.6 SD)</t>
  </si>
  <si>
    <t>121.9 (59.1 SD)</t>
  </si>
  <si>
    <t>40.3 (31.8 SD)</t>
  </si>
  <si>
    <t>114.8 (85.6 SD)</t>
  </si>
  <si>
    <t>33.2 (8.6 SD)</t>
  </si>
  <si>
    <t>128.6 (31.3 SD)</t>
  </si>
  <si>
    <t>Maximum  depth (m)</t>
  </si>
  <si>
    <t>0.2 (0.2 SD)</t>
  </si>
  <si>
    <t>29.7 (21.3 SD)</t>
  </si>
  <si>
    <t>121.9 (79.4 SD)</t>
  </si>
  <si>
    <t>6.6 (13.2 SD)</t>
  </si>
  <si>
    <t>23.1 (53.7 SD)</t>
  </si>
  <si>
    <t>0.6 (0.8 SD)</t>
  </si>
  <si>
    <t>39.0 (8.9 SD)</t>
  </si>
  <si>
    <t>173.2 (70.9 SD)</t>
  </si>
  <si>
    <t>0.7 (0.9 SD)</t>
  </si>
  <si>
    <t>73.2 (23.0 SD)</t>
  </si>
  <si>
    <t>140.3 (39.9 SD)</t>
  </si>
  <si>
    <t>0.2 (0.4 sd)</t>
  </si>
  <si>
    <t>10.2 (7.8 SD)</t>
  </si>
  <si>
    <t>49.6 (36.2 SD)</t>
  </si>
  <si>
    <t>23.1 (12.7 SD)</t>
  </si>
  <si>
    <t>90.9 (47.7 SD)</t>
  </si>
  <si>
    <t>34.9 (9.5 SD)</t>
  </si>
  <si>
    <t>122.6 (38.3 SD)</t>
  </si>
  <si>
    <t>difference</t>
  </si>
  <si>
    <t>Trip duration (hours)</t>
  </si>
  <si>
    <t>*</t>
  </si>
  <si>
    <t>N=14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</si>
</sst>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C09]dd\-mmm\-yyyy;@"/>
    <numFmt numFmtId="166" formatCode="0.0"/>
    <numFmt numFmtId="170" formatCode="0.000"/>
  </numFmts>
  <fonts count="8" x14ac:knownFonts="1">
    <font>
      <sz val="11"/>
      <color theme="1"/>
      <name val="Calibri"/>
      <family val="2"/>
      <scheme val="minor"/>
    </font>
    <font>
      <sz val="11"/>
      <color theme="1"/>
      <name val="Times New Roman"/>
      <family val="1"/>
    </font>
    <font>
      <i/>
      <sz val="11"/>
      <color theme="1"/>
      <name val="Times New Roman"/>
      <family val="1"/>
    </font>
    <font>
      <vertAlign val="superscript"/>
      <sz val="11"/>
      <color theme="1"/>
      <name val="Times New Roman"/>
      <family val="1"/>
    </font>
    <font>
      <sz val="9"/>
      <color indexed="81"/>
      <name val="Tahoma"/>
      <family val="2"/>
    </font>
    <font>
      <b/>
      <sz val="9"/>
      <color indexed="81"/>
      <name val="Tahoma"/>
      <family val="2"/>
    </font>
    <font>
      <sz val="11"/>
      <color rgb="FFFF0000"/>
      <name val="Times New Roman"/>
      <family val="1"/>
    </font>
    <font>
      <sz val="11"/>
      <name val="Times New Roman"/>
      <family val="1"/>
    </font>
  </fonts>
  <fills count="3">
    <fill>
      <patternFill patternType="none"/>
    </fill>
    <fill>
      <patternFill patternType="gray125"/>
    </fill>
    <fill>
      <patternFill patternType="solid">
        <fgColor rgb="FFFFFF00"/>
        <bgColor indexed="64"/>
      </patternFill>
    </fill>
  </fills>
  <borders count="7">
    <border>
      <left/>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thick">
        <color indexed="64"/>
      </left>
      <right/>
      <top/>
      <bottom style="medium">
        <color indexed="64"/>
      </bottom>
      <diagonal/>
    </border>
    <border>
      <left/>
      <right style="thick">
        <color indexed="64"/>
      </right>
      <top/>
      <bottom style="medium">
        <color indexed="64"/>
      </bottom>
      <diagonal/>
    </border>
    <border>
      <left style="medium">
        <color indexed="64"/>
      </left>
      <right/>
      <top/>
      <bottom style="medium">
        <color indexed="64"/>
      </bottom>
      <diagonal/>
    </border>
  </borders>
  <cellStyleXfs count="1">
    <xf numFmtId="0" fontId="0" fillId="0" borderId="0"/>
  </cellStyleXfs>
  <cellXfs count="43">
    <xf numFmtId="0" fontId="0" fillId="0" borderId="0" xfId="0"/>
    <xf numFmtId="0" fontId="1" fillId="0" borderId="1" xfId="0" applyFont="1" applyBorder="1" applyAlignment="1">
      <alignment vertical="top" wrapText="1"/>
    </xf>
    <xf numFmtId="0" fontId="2" fillId="0" borderId="1" xfId="0" applyFont="1" applyBorder="1" applyAlignment="1">
      <alignment vertical="top" wrapText="1"/>
    </xf>
    <xf numFmtId="0" fontId="2" fillId="0" borderId="0" xfId="0" applyFont="1" applyAlignment="1">
      <alignment vertical="top" wrapText="1"/>
    </xf>
    <xf numFmtId="0" fontId="1" fillId="0" borderId="0" xfId="0" applyFont="1" applyAlignment="1">
      <alignment vertical="top" wrapText="1"/>
    </xf>
    <xf numFmtId="14" fontId="1" fillId="0" borderId="0" xfId="0" applyNumberFormat="1" applyFont="1" applyAlignment="1">
      <alignment vertical="top" wrapText="1"/>
    </xf>
    <xf numFmtId="0" fontId="2" fillId="0" borderId="2" xfId="0" applyFont="1" applyBorder="1" applyAlignment="1">
      <alignment vertical="top" wrapText="1"/>
    </xf>
    <xf numFmtId="0" fontId="1" fillId="0" borderId="2" xfId="0" applyFont="1" applyBorder="1" applyAlignment="1">
      <alignment vertical="top" wrapText="1"/>
    </xf>
    <xf numFmtId="14" fontId="1" fillId="0" borderId="2" xfId="0" applyNumberFormat="1" applyFont="1" applyBorder="1" applyAlignment="1">
      <alignment vertical="top" wrapText="1"/>
    </xf>
    <xf numFmtId="0" fontId="1" fillId="0" borderId="3" xfId="0" applyFont="1" applyBorder="1" applyAlignment="1">
      <alignment vertical="top" wrapText="1"/>
    </xf>
    <xf numFmtId="0" fontId="1" fillId="0" borderId="0" xfId="0" applyFont="1" applyAlignment="1">
      <alignment horizontal="right" vertical="top" wrapText="1"/>
    </xf>
    <xf numFmtId="0" fontId="1" fillId="0" borderId="2" xfId="0" applyFont="1" applyBorder="1" applyAlignment="1">
      <alignment horizontal="right" vertical="top" wrapText="1"/>
    </xf>
    <xf numFmtId="0" fontId="1" fillId="2" borderId="0" xfId="0" applyFont="1" applyFill="1" applyAlignment="1">
      <alignment horizontal="right" vertical="top" wrapText="1"/>
    </xf>
    <xf numFmtId="0" fontId="1" fillId="2" borderId="2" xfId="0" applyFont="1" applyFill="1" applyBorder="1" applyAlignment="1">
      <alignment horizontal="right" vertical="top" wrapText="1"/>
    </xf>
    <xf numFmtId="164" fontId="1" fillId="0" borderId="0" xfId="0" applyNumberFormat="1" applyFont="1" applyAlignment="1">
      <alignment vertical="top" wrapText="1"/>
    </xf>
    <xf numFmtId="164" fontId="1" fillId="0" borderId="2" xfId="0" applyNumberFormat="1" applyFont="1" applyBorder="1" applyAlignment="1">
      <alignment vertical="top" wrapText="1"/>
    </xf>
    <xf numFmtId="22" fontId="1" fillId="0" borderId="0" xfId="0" applyNumberFormat="1" applyFont="1" applyAlignment="1">
      <alignment vertical="top" wrapText="1"/>
    </xf>
    <xf numFmtId="166" fontId="1" fillId="0" borderId="0" xfId="0" applyNumberFormat="1" applyFont="1" applyAlignment="1">
      <alignment vertical="top" wrapText="1"/>
    </xf>
    <xf numFmtId="22" fontId="1" fillId="2" borderId="0" xfId="0" applyNumberFormat="1" applyFont="1" applyFill="1" applyAlignment="1">
      <alignment vertical="top" wrapText="1"/>
    </xf>
    <xf numFmtId="166" fontId="0" fillId="0" borderId="0" xfId="0" applyNumberFormat="1"/>
    <xf numFmtId="0" fontId="6" fillId="0" borderId="0" xfId="0" applyFont="1" applyAlignment="1">
      <alignment horizontal="center" vertical="center" wrapText="1"/>
    </xf>
    <xf numFmtId="0" fontId="6" fillId="0" borderId="0" xfId="0" applyFont="1" applyAlignment="1">
      <alignment vertical="top" wrapText="1"/>
    </xf>
    <xf numFmtId="0" fontId="6" fillId="0" borderId="2" xfId="0" applyFont="1" applyBorder="1" applyAlignment="1">
      <alignment horizontal="center" vertical="center" wrapText="1"/>
    </xf>
    <xf numFmtId="0" fontId="6" fillId="0" borderId="2" xfId="0" applyFont="1" applyBorder="1" applyAlignment="1">
      <alignment vertical="top" wrapText="1"/>
    </xf>
    <xf numFmtId="0" fontId="7" fillId="2" borderId="0" xfId="0" applyNumberFormat="1" applyFont="1" applyFill="1" applyAlignment="1">
      <alignment horizontal="center" vertical="top" wrapText="1"/>
    </xf>
    <xf numFmtId="0" fontId="7" fillId="2" borderId="2" xfId="0" applyFont="1" applyFill="1" applyBorder="1" applyAlignment="1">
      <alignment horizontal="center" vertical="top" wrapText="1"/>
    </xf>
    <xf numFmtId="0" fontId="0" fillId="0" borderId="0" xfId="0" applyFont="1"/>
    <xf numFmtId="166" fontId="0" fillId="0" borderId="0" xfId="0" applyNumberFormat="1" applyFont="1"/>
    <xf numFmtId="2" fontId="1" fillId="0" borderId="0" xfId="0" applyNumberFormat="1" applyFont="1" applyAlignment="1">
      <alignment vertical="top" wrapText="1"/>
    </xf>
    <xf numFmtId="22" fontId="1" fillId="0" borderId="0" xfId="0" applyNumberFormat="1" applyFont="1" applyFill="1" applyAlignment="1">
      <alignment vertical="top" wrapText="1"/>
    </xf>
    <xf numFmtId="22" fontId="1" fillId="0" borderId="0" xfId="0" applyNumberFormat="1" applyFont="1"/>
    <xf numFmtId="0" fontId="1" fillId="0" borderId="0" xfId="0" applyFont="1" applyBorder="1" applyAlignment="1">
      <alignment vertical="top" wrapText="1"/>
    </xf>
    <xf numFmtId="0" fontId="0" fillId="0" borderId="6" xfId="0" applyBorder="1" applyAlignment="1">
      <alignment horizontal="center"/>
    </xf>
    <xf numFmtId="0" fontId="0" fillId="0" borderId="2" xfId="0" applyBorder="1" applyAlignment="1">
      <alignment horizontal="center"/>
    </xf>
    <xf numFmtId="0" fontId="0" fillId="0" borderId="5" xfId="0" applyBorder="1" applyAlignment="1">
      <alignment horizontal="center"/>
    </xf>
    <xf numFmtId="0" fontId="1" fillId="0" borderId="3" xfId="0" applyFont="1" applyBorder="1" applyAlignment="1">
      <alignment vertical="top" wrapText="1"/>
    </xf>
    <xf numFmtId="0" fontId="1" fillId="0" borderId="2" xfId="0" applyFont="1" applyBorder="1" applyAlignment="1">
      <alignment vertical="top" wrapText="1"/>
    </xf>
    <xf numFmtId="0" fontId="0" fillId="0" borderId="4" xfId="0" applyNumberFormat="1" applyBorder="1" applyAlignment="1">
      <alignment horizontal="center"/>
    </xf>
    <xf numFmtId="0" fontId="0" fillId="0" borderId="2" xfId="0" applyNumberFormat="1" applyBorder="1" applyAlignment="1">
      <alignment horizontal="center"/>
    </xf>
    <xf numFmtId="0" fontId="0" fillId="0" borderId="5" xfId="0" applyNumberFormat="1" applyBorder="1" applyAlignment="1">
      <alignment horizontal="center"/>
    </xf>
    <xf numFmtId="2" fontId="0" fillId="0" borderId="0" xfId="0" applyNumberFormat="1"/>
    <xf numFmtId="170" fontId="0" fillId="0" borderId="0" xfId="0" applyNumberFormat="1" applyFont="1"/>
    <xf numFmtId="17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3"/>
  <sheetViews>
    <sheetView topLeftCell="B1" zoomScaleNormal="100" workbookViewId="0">
      <selection activeCell="I6" sqref="I6"/>
    </sheetView>
  </sheetViews>
  <sheetFormatPr defaultRowHeight="15" x14ac:dyDescent="0.25"/>
  <cols>
    <col min="4" max="4" width="12.140625" customWidth="1"/>
    <col min="5" max="5" width="10.140625" bestFit="1" customWidth="1"/>
    <col min="6" max="6" width="9.5703125" bestFit="1" customWidth="1"/>
    <col min="7" max="7" width="10.140625" bestFit="1" customWidth="1"/>
    <col min="8" max="8" width="13.7109375" customWidth="1"/>
    <col min="9" max="9" width="9" bestFit="1" customWidth="1"/>
    <col min="10" max="10" width="14.42578125" customWidth="1"/>
    <col min="11" max="11" width="10.5703125" bestFit="1" customWidth="1"/>
    <col min="12" max="12" width="17.28515625" customWidth="1"/>
    <col min="14" max="14" width="14.140625" customWidth="1"/>
    <col min="16" max="16" width="13.85546875" customWidth="1"/>
    <col min="17" max="17" width="13.5703125" customWidth="1"/>
    <col min="21" max="21" width="13.42578125" customWidth="1"/>
    <col min="24" max="24" width="10.28515625" bestFit="1" customWidth="1"/>
  </cols>
  <sheetData>
    <row r="1" spans="1:24" ht="15.75" thickBot="1" x14ac:dyDescent="0.3">
      <c r="I1" s="32" t="s">
        <v>54</v>
      </c>
      <c r="J1" s="33"/>
      <c r="K1" s="33"/>
      <c r="L1" s="34"/>
      <c r="M1" s="37" t="s">
        <v>57</v>
      </c>
      <c r="N1" s="38"/>
      <c r="O1" s="38"/>
      <c r="P1" s="39"/>
      <c r="T1" s="33" t="s">
        <v>55</v>
      </c>
      <c r="U1" s="33"/>
    </row>
    <row r="2" spans="1:24" ht="45.75" thickBot="1" x14ac:dyDescent="0.3">
      <c r="A2" s="2" t="s">
        <v>27</v>
      </c>
      <c r="C2" s="1" t="s">
        <v>26</v>
      </c>
      <c r="D2" s="1" t="s">
        <v>50</v>
      </c>
      <c r="E2" s="1" t="s">
        <v>30</v>
      </c>
      <c r="F2" s="1" t="s">
        <v>28</v>
      </c>
      <c r="G2" s="1" t="s">
        <v>47</v>
      </c>
      <c r="H2" s="1" t="s">
        <v>48</v>
      </c>
      <c r="I2" s="1" t="s">
        <v>46</v>
      </c>
      <c r="J2" s="1" t="s">
        <v>44</v>
      </c>
      <c r="K2" s="1" t="s">
        <v>29</v>
      </c>
      <c r="L2" s="1" t="s">
        <v>45</v>
      </c>
      <c r="M2" s="1" t="s">
        <v>46</v>
      </c>
      <c r="N2" s="1" t="s">
        <v>44</v>
      </c>
      <c r="O2" s="1" t="s">
        <v>29</v>
      </c>
      <c r="P2" s="1" t="s">
        <v>45</v>
      </c>
      <c r="T2" s="1" t="s">
        <v>46</v>
      </c>
      <c r="U2" s="1" t="s">
        <v>67</v>
      </c>
      <c r="X2" t="s">
        <v>86</v>
      </c>
    </row>
    <row r="3" spans="1:24" x14ac:dyDescent="0.25">
      <c r="A3" s="3" t="s">
        <v>0</v>
      </c>
      <c r="C3" s="4" t="s">
        <v>1</v>
      </c>
      <c r="D3" s="14">
        <v>41456</v>
      </c>
      <c r="E3" s="5">
        <v>41472</v>
      </c>
      <c r="F3" s="24">
        <v>16</v>
      </c>
      <c r="G3" s="20">
        <v>6</v>
      </c>
      <c r="H3" s="20" t="s">
        <v>59</v>
      </c>
      <c r="I3" s="20">
        <v>3113</v>
      </c>
      <c r="J3" s="20" t="s">
        <v>65</v>
      </c>
      <c r="K3" s="20">
        <v>63</v>
      </c>
      <c r="L3" s="20" t="s">
        <v>66</v>
      </c>
      <c r="M3" s="21"/>
      <c r="N3" s="21"/>
      <c r="O3" s="21"/>
      <c r="P3" s="21"/>
      <c r="T3" s="4" t="s">
        <v>2</v>
      </c>
      <c r="U3" s="4">
        <v>107.62</v>
      </c>
      <c r="V3" s="4"/>
      <c r="W3" s="4">
        <v>2354</v>
      </c>
      <c r="X3">
        <f t="shared" ref="X3:X11" si="0">W3-I3</f>
        <v>-759</v>
      </c>
    </row>
    <row r="4" spans="1:24" x14ac:dyDescent="0.25">
      <c r="A4" s="3" t="s">
        <v>3</v>
      </c>
      <c r="C4" s="4" t="s">
        <v>4</v>
      </c>
      <c r="D4" s="14">
        <v>41456</v>
      </c>
      <c r="E4" s="5">
        <v>41469</v>
      </c>
      <c r="F4" s="24">
        <v>13</v>
      </c>
      <c r="G4" s="20">
        <v>7</v>
      </c>
      <c r="H4" s="20" t="s">
        <v>58</v>
      </c>
      <c r="I4" s="20">
        <v>2158</v>
      </c>
      <c r="J4" s="20" t="s">
        <v>61</v>
      </c>
      <c r="K4" s="20">
        <v>81</v>
      </c>
      <c r="L4" s="20" t="s">
        <v>62</v>
      </c>
      <c r="M4" s="21"/>
      <c r="N4" s="21"/>
      <c r="O4" s="21"/>
      <c r="P4" s="21"/>
      <c r="T4" s="4" t="s">
        <v>5</v>
      </c>
      <c r="U4" s="4">
        <v>80.31</v>
      </c>
      <c r="V4" s="4"/>
      <c r="W4" s="4">
        <v>4030</v>
      </c>
      <c r="X4">
        <f t="shared" si="0"/>
        <v>1872</v>
      </c>
    </row>
    <row r="5" spans="1:24" x14ac:dyDescent="0.25">
      <c r="A5" s="3" t="s">
        <v>6</v>
      </c>
      <c r="C5" s="4" t="s">
        <v>7</v>
      </c>
      <c r="D5" s="14">
        <v>41456</v>
      </c>
      <c r="E5" s="5">
        <v>41475</v>
      </c>
      <c r="F5" s="24">
        <v>19</v>
      </c>
      <c r="G5" s="20">
        <v>2</v>
      </c>
      <c r="H5" s="20" t="s">
        <v>60</v>
      </c>
      <c r="I5" s="20">
        <v>2907</v>
      </c>
      <c r="J5" s="20" t="s">
        <v>63</v>
      </c>
      <c r="K5" s="20">
        <v>85</v>
      </c>
      <c r="L5" s="20" t="s">
        <v>64</v>
      </c>
      <c r="M5" s="21"/>
      <c r="N5" s="21"/>
      <c r="O5" s="21"/>
      <c r="P5" s="21"/>
      <c r="T5" s="4" t="s">
        <v>8</v>
      </c>
      <c r="U5" s="4">
        <v>84.09</v>
      </c>
      <c r="V5" s="4"/>
      <c r="W5" s="4">
        <v>4973</v>
      </c>
      <c r="X5">
        <f t="shared" si="0"/>
        <v>2066</v>
      </c>
    </row>
    <row r="6" spans="1:24" x14ac:dyDescent="0.25">
      <c r="A6" s="3" t="s">
        <v>9</v>
      </c>
      <c r="C6" s="4" t="s">
        <v>10</v>
      </c>
      <c r="D6" s="14">
        <v>41646</v>
      </c>
      <c r="E6" s="5">
        <v>41665</v>
      </c>
      <c r="F6" s="24">
        <v>19</v>
      </c>
      <c r="G6" s="20">
        <v>29</v>
      </c>
      <c r="H6" s="20" t="s">
        <v>68</v>
      </c>
      <c r="I6" s="20">
        <v>1071</v>
      </c>
      <c r="J6" s="20" t="s">
        <v>69</v>
      </c>
      <c r="K6" s="20">
        <v>62</v>
      </c>
      <c r="L6" s="20" t="s">
        <v>70</v>
      </c>
      <c r="M6" s="21">
        <v>6696</v>
      </c>
      <c r="N6" s="21" t="s">
        <v>71</v>
      </c>
      <c r="O6" s="21">
        <v>62</v>
      </c>
      <c r="P6" s="21" t="s">
        <v>72</v>
      </c>
      <c r="T6" s="4" t="s">
        <v>11</v>
      </c>
      <c r="U6" s="4">
        <v>60.37</v>
      </c>
      <c r="V6" s="4"/>
      <c r="W6" s="4">
        <v>1845</v>
      </c>
      <c r="X6">
        <f t="shared" si="0"/>
        <v>774</v>
      </c>
    </row>
    <row r="7" spans="1:24" x14ac:dyDescent="0.25">
      <c r="A7" s="3" t="s">
        <v>12</v>
      </c>
      <c r="C7" s="4" t="s">
        <v>13</v>
      </c>
      <c r="D7" s="14">
        <v>41647</v>
      </c>
      <c r="E7" s="5">
        <v>41661</v>
      </c>
      <c r="F7" s="24">
        <v>14</v>
      </c>
      <c r="G7" s="20">
        <v>11</v>
      </c>
      <c r="H7" s="20" t="s">
        <v>73</v>
      </c>
      <c r="I7" s="20">
        <v>1461</v>
      </c>
      <c r="J7" s="20" t="s">
        <v>74</v>
      </c>
      <c r="K7" s="20">
        <v>50</v>
      </c>
      <c r="L7" s="20" t="s">
        <v>75</v>
      </c>
      <c r="M7" s="21"/>
      <c r="N7" s="21"/>
      <c r="O7" s="21"/>
      <c r="P7" s="21"/>
      <c r="T7" s="4" t="s">
        <v>14</v>
      </c>
      <c r="U7" s="4">
        <v>51.68</v>
      </c>
      <c r="V7" s="4"/>
      <c r="W7" s="4">
        <v>2230</v>
      </c>
      <c r="X7">
        <f t="shared" si="0"/>
        <v>769</v>
      </c>
    </row>
    <row r="8" spans="1:24" x14ac:dyDescent="0.25">
      <c r="A8" s="3" t="s">
        <v>15</v>
      </c>
      <c r="C8" s="4" t="s">
        <v>16</v>
      </c>
      <c r="D8" s="14">
        <v>41647</v>
      </c>
      <c r="E8" s="5">
        <v>41659</v>
      </c>
      <c r="F8" s="24">
        <v>12</v>
      </c>
      <c r="G8" s="20">
        <v>4</v>
      </c>
      <c r="H8" s="20" t="s">
        <v>76</v>
      </c>
      <c r="I8" s="20">
        <v>1261</v>
      </c>
      <c r="J8" s="20" t="s">
        <v>77</v>
      </c>
      <c r="K8" s="20">
        <v>105</v>
      </c>
      <c r="L8" s="20" t="s">
        <v>78</v>
      </c>
      <c r="M8" s="21"/>
      <c r="N8" s="21"/>
      <c r="O8" s="21"/>
      <c r="P8" s="21"/>
      <c r="T8" s="4" t="s">
        <v>17</v>
      </c>
      <c r="U8" s="4">
        <v>103.68</v>
      </c>
      <c r="V8" s="4"/>
      <c r="W8" s="4">
        <v>2320</v>
      </c>
      <c r="X8">
        <f t="shared" si="0"/>
        <v>1059</v>
      </c>
    </row>
    <row r="9" spans="1:24" x14ac:dyDescent="0.25">
      <c r="A9" s="3" t="s">
        <v>18</v>
      </c>
      <c r="C9" s="4" t="s">
        <v>19</v>
      </c>
      <c r="D9" s="14">
        <v>41647</v>
      </c>
      <c r="E9" s="5">
        <v>41668</v>
      </c>
      <c r="F9" s="24">
        <v>21</v>
      </c>
      <c r="G9" s="20">
        <v>49</v>
      </c>
      <c r="H9" s="20" t="s">
        <v>79</v>
      </c>
      <c r="I9" s="20">
        <v>1552</v>
      </c>
      <c r="J9" s="20" t="s">
        <v>80</v>
      </c>
      <c r="K9" s="20">
        <v>44</v>
      </c>
      <c r="L9" s="20" t="s">
        <v>81</v>
      </c>
      <c r="M9" s="21"/>
      <c r="N9" s="21"/>
      <c r="O9" s="21"/>
      <c r="P9" s="21"/>
      <c r="T9" s="4" t="s">
        <v>20</v>
      </c>
      <c r="U9" s="4">
        <v>43.81</v>
      </c>
      <c r="V9" s="4"/>
      <c r="W9" s="4">
        <v>2133</v>
      </c>
      <c r="X9">
        <f t="shared" si="0"/>
        <v>581</v>
      </c>
    </row>
    <row r="10" spans="1:24" x14ac:dyDescent="0.25">
      <c r="A10" s="3" t="s">
        <v>21</v>
      </c>
      <c r="C10" s="4" t="s">
        <v>22</v>
      </c>
      <c r="D10" s="14">
        <v>41647</v>
      </c>
      <c r="E10" s="5">
        <v>41665</v>
      </c>
      <c r="F10" s="24">
        <v>18</v>
      </c>
      <c r="G10" s="20">
        <v>21</v>
      </c>
      <c r="H10" s="20" t="s">
        <v>68</v>
      </c>
      <c r="I10" s="20">
        <v>1277</v>
      </c>
      <c r="J10" s="20" t="s">
        <v>82</v>
      </c>
      <c r="K10" s="20">
        <v>46</v>
      </c>
      <c r="L10" s="20" t="s">
        <v>83</v>
      </c>
      <c r="M10" s="21"/>
      <c r="N10" s="21"/>
      <c r="O10" s="21"/>
      <c r="P10" s="21"/>
      <c r="T10" s="4" t="s">
        <v>2</v>
      </c>
      <c r="U10" s="4">
        <v>112.25</v>
      </c>
      <c r="V10" s="4"/>
      <c r="W10" s="4">
        <v>2354</v>
      </c>
      <c r="X10">
        <f t="shared" si="0"/>
        <v>1077</v>
      </c>
    </row>
    <row r="11" spans="1:24" ht="15.75" thickBot="1" x14ac:dyDescent="0.3">
      <c r="A11" s="6" t="s">
        <v>23</v>
      </c>
      <c r="C11" s="7" t="s">
        <v>24</v>
      </c>
      <c r="D11" s="15">
        <v>41647</v>
      </c>
      <c r="E11" s="8">
        <v>41670</v>
      </c>
      <c r="F11" s="25">
        <v>23</v>
      </c>
      <c r="G11" s="22">
        <v>12</v>
      </c>
      <c r="H11" s="22" t="s">
        <v>56</v>
      </c>
      <c r="I11" s="22">
        <v>2499</v>
      </c>
      <c r="J11" s="22" t="s">
        <v>84</v>
      </c>
      <c r="K11" s="22">
        <v>54</v>
      </c>
      <c r="L11" s="22" t="s">
        <v>85</v>
      </c>
      <c r="M11" s="23"/>
      <c r="N11" s="23"/>
      <c r="O11" s="23"/>
      <c r="P11" s="23"/>
      <c r="T11" s="7" t="s">
        <v>25</v>
      </c>
      <c r="U11" s="7"/>
      <c r="W11" s="31">
        <v>3174</v>
      </c>
      <c r="X11">
        <f t="shared" si="0"/>
        <v>675</v>
      </c>
    </row>
    <row r="12" spans="1:24" ht="15.75" thickBot="1" x14ac:dyDescent="0.3"/>
    <row r="13" spans="1:24" ht="30" x14ac:dyDescent="0.25">
      <c r="C13" s="35" t="s">
        <v>26</v>
      </c>
      <c r="D13" s="35" t="s">
        <v>31</v>
      </c>
      <c r="E13" s="35" t="s">
        <v>32</v>
      </c>
      <c r="F13" s="35" t="s">
        <v>33</v>
      </c>
      <c r="G13" s="9" t="s">
        <v>34</v>
      </c>
      <c r="H13" s="35" t="s">
        <v>36</v>
      </c>
      <c r="I13" s="35" t="s">
        <v>37</v>
      </c>
      <c r="J13" s="35" t="s">
        <v>38</v>
      </c>
      <c r="K13" s="35" t="s">
        <v>39</v>
      </c>
    </row>
    <row r="14" spans="1:24" ht="18.75" thickBot="1" x14ac:dyDescent="0.3">
      <c r="C14" s="36"/>
      <c r="D14" s="36"/>
      <c r="E14" s="36"/>
      <c r="F14" s="36"/>
      <c r="G14" s="7" t="s">
        <v>35</v>
      </c>
      <c r="H14" s="36"/>
      <c r="I14" s="36"/>
      <c r="J14" s="36"/>
      <c r="K14" s="36"/>
    </row>
    <row r="15" spans="1:24" x14ac:dyDescent="0.25">
      <c r="C15" s="4" t="s">
        <v>1</v>
      </c>
      <c r="D15" s="4" t="s">
        <v>40</v>
      </c>
      <c r="E15" s="10" t="s">
        <v>41</v>
      </c>
      <c r="F15" s="10">
        <v>43</v>
      </c>
      <c r="G15" s="10">
        <v>27.12</v>
      </c>
      <c r="H15" s="10">
        <v>11.34</v>
      </c>
      <c r="I15" s="10">
        <v>5.17</v>
      </c>
      <c r="J15" s="10">
        <v>46.1</v>
      </c>
      <c r="K15" s="12">
        <v>16</v>
      </c>
    </row>
    <row r="16" spans="1:24" x14ac:dyDescent="0.25">
      <c r="C16" s="4" t="s">
        <v>4</v>
      </c>
      <c r="D16" s="4" t="s">
        <v>40</v>
      </c>
      <c r="E16" s="10" t="s">
        <v>42</v>
      </c>
      <c r="F16" s="10">
        <v>45</v>
      </c>
      <c r="G16" s="10">
        <v>30.69</v>
      </c>
      <c r="H16" s="10">
        <v>18.079999999999998</v>
      </c>
      <c r="I16" s="10">
        <v>4.88</v>
      </c>
      <c r="J16" s="10">
        <v>57.35</v>
      </c>
      <c r="K16" s="12">
        <v>14</v>
      </c>
    </row>
    <row r="17" spans="3:11" x14ac:dyDescent="0.25">
      <c r="C17" s="4" t="s">
        <v>7</v>
      </c>
      <c r="D17" s="4" t="s">
        <v>40</v>
      </c>
      <c r="E17" s="10" t="s">
        <v>42</v>
      </c>
      <c r="F17" s="10">
        <v>41</v>
      </c>
      <c r="G17" s="10">
        <v>19.690000000000001</v>
      </c>
      <c r="H17" s="10">
        <v>15.1</v>
      </c>
      <c r="I17" s="10">
        <v>6.6</v>
      </c>
      <c r="J17" s="10">
        <v>40.5</v>
      </c>
      <c r="K17" s="12">
        <v>8</v>
      </c>
    </row>
    <row r="18" spans="3:11" x14ac:dyDescent="0.25">
      <c r="C18" s="4" t="s">
        <v>10</v>
      </c>
      <c r="D18" s="4" t="s">
        <v>43</v>
      </c>
      <c r="E18" s="10" t="s">
        <v>41</v>
      </c>
      <c r="F18" s="10">
        <v>35</v>
      </c>
      <c r="G18" s="10">
        <v>15.76</v>
      </c>
      <c r="H18" s="10">
        <v>7.68</v>
      </c>
      <c r="I18" s="10">
        <v>7.07</v>
      </c>
      <c r="J18" s="10">
        <v>33.659999999999997</v>
      </c>
      <c r="K18" s="12">
        <v>19</v>
      </c>
    </row>
    <row r="19" spans="3:11" x14ac:dyDescent="0.25">
      <c r="C19" s="4" t="s">
        <v>13</v>
      </c>
      <c r="D19" s="4" t="s">
        <v>43</v>
      </c>
      <c r="E19" s="10" t="s">
        <v>41</v>
      </c>
      <c r="F19" s="10">
        <v>30</v>
      </c>
      <c r="G19" s="10">
        <v>20.72</v>
      </c>
      <c r="H19" s="10">
        <v>11.96</v>
      </c>
      <c r="I19" s="10">
        <v>4.76</v>
      </c>
      <c r="J19" s="10">
        <v>43.94</v>
      </c>
      <c r="K19" s="12">
        <v>19</v>
      </c>
    </row>
    <row r="20" spans="3:11" x14ac:dyDescent="0.25">
      <c r="C20" s="4" t="s">
        <v>16</v>
      </c>
      <c r="D20" s="4" t="s">
        <v>43</v>
      </c>
      <c r="E20" s="10" t="s">
        <v>41</v>
      </c>
      <c r="F20" s="10">
        <v>34</v>
      </c>
      <c r="G20" s="10">
        <v>34.97</v>
      </c>
      <c r="H20" s="10">
        <v>17.7</v>
      </c>
      <c r="I20" s="10">
        <v>11.01</v>
      </c>
      <c r="J20" s="10">
        <v>66.760000000000005</v>
      </c>
      <c r="K20" s="12">
        <v>10</v>
      </c>
    </row>
    <row r="21" spans="3:11" x14ac:dyDescent="0.25">
      <c r="C21" s="4" t="s">
        <v>19</v>
      </c>
      <c r="D21" s="4" t="s">
        <v>43</v>
      </c>
      <c r="E21" s="10" t="s">
        <v>42</v>
      </c>
      <c r="F21" s="10">
        <v>30</v>
      </c>
      <c r="G21" s="10">
        <v>20.69</v>
      </c>
      <c r="H21" s="10">
        <v>4.55</v>
      </c>
      <c r="I21" s="10">
        <v>10.39</v>
      </c>
      <c r="J21" s="10">
        <v>27.71</v>
      </c>
      <c r="K21" s="12">
        <v>19</v>
      </c>
    </row>
    <row r="22" spans="3:11" x14ac:dyDescent="0.25">
      <c r="C22" s="4" t="s">
        <v>22</v>
      </c>
      <c r="D22" s="4" t="s">
        <v>43</v>
      </c>
      <c r="E22" s="10" t="s">
        <v>41</v>
      </c>
      <c r="F22" s="10">
        <v>35</v>
      </c>
      <c r="G22" s="10">
        <v>20.69</v>
      </c>
      <c r="H22" s="10">
        <v>5.09</v>
      </c>
      <c r="I22" s="10">
        <v>9.6199999999999992</v>
      </c>
      <c r="J22" s="10">
        <v>27.18</v>
      </c>
      <c r="K22" s="12">
        <v>18</v>
      </c>
    </row>
    <row r="23" spans="3:11" ht="15.75" thickBot="1" x14ac:dyDescent="0.3">
      <c r="C23" s="7" t="s">
        <v>24</v>
      </c>
      <c r="D23" s="7" t="s">
        <v>43</v>
      </c>
      <c r="E23" s="11" t="s">
        <v>41</v>
      </c>
      <c r="F23" s="11">
        <v>42</v>
      </c>
      <c r="G23" s="11">
        <v>21.57</v>
      </c>
      <c r="H23" s="11">
        <v>11.11</v>
      </c>
      <c r="I23" s="11">
        <v>4.99</v>
      </c>
      <c r="J23" s="11">
        <v>34.81</v>
      </c>
      <c r="K23" s="13">
        <v>22</v>
      </c>
    </row>
  </sheetData>
  <mergeCells count="11">
    <mergeCell ref="I1:L1"/>
    <mergeCell ref="T1:U1"/>
    <mergeCell ref="J13:J14"/>
    <mergeCell ref="K13:K14"/>
    <mergeCell ref="C13:C14"/>
    <mergeCell ref="D13:D14"/>
    <mergeCell ref="E13:E14"/>
    <mergeCell ref="F13:F14"/>
    <mergeCell ref="H13:H14"/>
    <mergeCell ref="I13:I14"/>
    <mergeCell ref="M1:P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65"/>
  <sheetViews>
    <sheetView tabSelected="1" topLeftCell="A58" zoomScaleNormal="100" workbookViewId="0">
      <selection activeCell="F73" sqref="F73"/>
    </sheetView>
  </sheetViews>
  <sheetFormatPr defaultRowHeight="15" x14ac:dyDescent="0.25"/>
  <cols>
    <col min="4" max="4" width="18.140625" bestFit="1" customWidth="1"/>
    <col min="5" max="5" width="15.85546875" bestFit="1" customWidth="1"/>
    <col min="7" max="7" width="10.85546875" bestFit="1" customWidth="1"/>
  </cols>
  <sheetData>
    <row r="1" spans="1:9" ht="45.75" thickBot="1" x14ac:dyDescent="0.3">
      <c r="B1" s="1" t="s">
        <v>26</v>
      </c>
      <c r="C1" s="1" t="s">
        <v>49</v>
      </c>
      <c r="D1" s="1" t="s">
        <v>51</v>
      </c>
      <c r="E1" s="1" t="s">
        <v>52</v>
      </c>
      <c r="F1" s="1" t="s">
        <v>53</v>
      </c>
      <c r="G1" s="1" t="s">
        <v>87</v>
      </c>
    </row>
    <row r="2" spans="1:9" x14ac:dyDescent="0.25">
      <c r="A2" t="s">
        <v>3</v>
      </c>
      <c r="B2" s="4" t="s">
        <v>4</v>
      </c>
      <c r="C2" s="4">
        <v>1</v>
      </c>
      <c r="D2" s="18">
        <v>41456.224999999999</v>
      </c>
      <c r="E2" s="16">
        <v>41456.429166666669</v>
      </c>
      <c r="F2" s="17">
        <f t="shared" ref="F2:G10" si="0">E2-D2</f>
        <v>0.20416666667006211</v>
      </c>
      <c r="G2" s="28">
        <f>F2*24</f>
        <v>4.9000000000814907</v>
      </c>
    </row>
    <row r="3" spans="1:9" x14ac:dyDescent="0.25">
      <c r="B3" s="4"/>
      <c r="C3" s="4">
        <v>2</v>
      </c>
      <c r="D3" s="16">
        <v>41456.805555555555</v>
      </c>
      <c r="E3" s="16">
        <v>41458.782638888886</v>
      </c>
      <c r="F3" s="17">
        <f t="shared" si="0"/>
        <v>1.9770833333313931</v>
      </c>
      <c r="G3" s="28">
        <f t="shared" ref="G3:G66" si="1">F3*24</f>
        <v>47.449999999953434</v>
      </c>
    </row>
    <row r="4" spans="1:9" x14ac:dyDescent="0.25">
      <c r="C4" s="4">
        <v>3</v>
      </c>
      <c r="D4" s="16">
        <v>41459.736111111109</v>
      </c>
      <c r="E4" s="16">
        <v>41461.431944444441</v>
      </c>
      <c r="F4" s="17">
        <f t="shared" si="0"/>
        <v>1.6958333333313931</v>
      </c>
      <c r="G4" s="28">
        <f t="shared" si="1"/>
        <v>40.699999999953434</v>
      </c>
    </row>
    <row r="5" spans="1:9" x14ac:dyDescent="0.25">
      <c r="B5" s="4"/>
      <c r="C5" s="4">
        <v>4</v>
      </c>
      <c r="D5" s="16">
        <v>41462.763888888891</v>
      </c>
      <c r="E5" s="16">
        <v>41463.489583333336</v>
      </c>
      <c r="F5" s="17">
        <f t="shared" si="0"/>
        <v>0.72569444444525288</v>
      </c>
      <c r="G5" s="28">
        <f t="shared" si="1"/>
        <v>17.416666666686069</v>
      </c>
    </row>
    <row r="6" spans="1:9" x14ac:dyDescent="0.25">
      <c r="B6" s="4"/>
      <c r="C6" s="4">
        <v>5</v>
      </c>
      <c r="D6" s="16">
        <v>41464.795138888891</v>
      </c>
      <c r="E6" s="16">
        <v>41466.380555555559</v>
      </c>
      <c r="F6" s="17">
        <f t="shared" si="0"/>
        <v>1.5854166666686069</v>
      </c>
      <c r="G6" s="28">
        <f t="shared" si="1"/>
        <v>38.050000000046566</v>
      </c>
    </row>
    <row r="7" spans="1:9" x14ac:dyDescent="0.25">
      <c r="B7" s="4"/>
      <c r="C7" s="4">
        <v>6</v>
      </c>
      <c r="D7" s="16">
        <v>41467.72152777778</v>
      </c>
      <c r="E7" s="16">
        <v>41468.431944444441</v>
      </c>
      <c r="F7" s="17">
        <f t="shared" si="0"/>
        <v>0.71041666666133096</v>
      </c>
      <c r="G7" s="28">
        <f t="shared" si="1"/>
        <v>17.049999999871943</v>
      </c>
    </row>
    <row r="8" spans="1:9" x14ac:dyDescent="0.25">
      <c r="B8" s="4"/>
      <c r="C8" s="4">
        <v>7</v>
      </c>
      <c r="D8" s="16">
        <v>41468.965277777781</v>
      </c>
      <c r="E8" s="18">
        <v>41469.46597222222</v>
      </c>
      <c r="F8" s="17">
        <f t="shared" si="0"/>
        <v>0.50069444443943212</v>
      </c>
      <c r="G8" s="28">
        <f t="shared" si="1"/>
        <v>12.016666666546371</v>
      </c>
    </row>
    <row r="9" spans="1:9" x14ac:dyDescent="0.25">
      <c r="B9" s="4"/>
      <c r="C9" s="4">
        <v>8</v>
      </c>
      <c r="D9" s="16">
        <v>41470.728472222225</v>
      </c>
      <c r="E9" s="16">
        <v>41472.462500000001</v>
      </c>
      <c r="F9" s="17">
        <f t="shared" si="0"/>
        <v>1.734027777776646</v>
      </c>
      <c r="G9" s="28">
        <f t="shared" si="1"/>
        <v>41.616666666639503</v>
      </c>
    </row>
    <row r="10" spans="1:9" x14ac:dyDescent="0.25">
      <c r="B10" s="4"/>
      <c r="C10" s="4">
        <v>9</v>
      </c>
      <c r="D10" s="16">
        <v>41473.144444444442</v>
      </c>
      <c r="E10" s="16">
        <v>41474.54791666667</v>
      </c>
      <c r="F10" s="17">
        <f t="shared" si="0"/>
        <v>1.4034722222277196</v>
      </c>
      <c r="G10" s="28">
        <f t="shared" si="1"/>
        <v>33.683333333465271</v>
      </c>
      <c r="H10" s="19">
        <f>AVERAGE(F2:F8)</f>
        <v>1.0570436507924958</v>
      </c>
      <c r="I10" s="19">
        <f>STDEV(F2:F8)</f>
        <v>0.6831995160030383</v>
      </c>
    </row>
    <row r="11" spans="1:9" x14ac:dyDescent="0.25">
      <c r="B11" s="4"/>
      <c r="C11" s="4"/>
      <c r="D11" s="4"/>
      <c r="E11" s="4"/>
      <c r="F11" s="4"/>
      <c r="G11" s="28"/>
    </row>
    <row r="12" spans="1:9" x14ac:dyDescent="0.25">
      <c r="A12" t="s">
        <v>0</v>
      </c>
      <c r="B12" s="4" t="s">
        <v>1</v>
      </c>
      <c r="C12" s="4">
        <v>1</v>
      </c>
      <c r="D12" s="18">
        <v>41456.284722222219</v>
      </c>
      <c r="E12" s="16">
        <v>41458.111111111109</v>
      </c>
      <c r="F12" s="17">
        <f t="shared" ref="F12:G17" si="2">E12-D12</f>
        <v>1.8263888888905058</v>
      </c>
      <c r="G12" s="28">
        <f t="shared" si="1"/>
        <v>43.833333333372138</v>
      </c>
    </row>
    <row r="13" spans="1:9" x14ac:dyDescent="0.25">
      <c r="B13" s="4"/>
      <c r="C13" s="4">
        <v>2</v>
      </c>
      <c r="D13" s="16">
        <v>41459.256249999999</v>
      </c>
      <c r="E13" s="16">
        <v>41460.879166666666</v>
      </c>
      <c r="F13" s="17">
        <f t="shared" si="2"/>
        <v>1.6229166666671517</v>
      </c>
      <c r="G13" s="28">
        <f t="shared" si="1"/>
        <v>38.950000000011642</v>
      </c>
    </row>
    <row r="14" spans="1:9" x14ac:dyDescent="0.25">
      <c r="B14" s="4"/>
      <c r="C14" s="4">
        <v>3</v>
      </c>
      <c r="D14" s="16">
        <v>41462.287499999999</v>
      </c>
      <c r="E14" s="16">
        <v>41463.98333333333</v>
      </c>
      <c r="F14" s="17">
        <f t="shared" si="2"/>
        <v>1.6958333333313931</v>
      </c>
      <c r="G14" s="28">
        <f t="shared" si="1"/>
        <v>40.699999999953434</v>
      </c>
    </row>
    <row r="15" spans="1:9" x14ac:dyDescent="0.25">
      <c r="B15" s="4"/>
      <c r="C15" s="4">
        <v>4</v>
      </c>
      <c r="D15" s="16">
        <v>41466.15</v>
      </c>
      <c r="E15" s="16">
        <v>41467.929166666669</v>
      </c>
      <c r="F15" s="17">
        <f t="shared" si="2"/>
        <v>1.7791666666671517</v>
      </c>
      <c r="G15" s="28">
        <f t="shared" si="1"/>
        <v>42.700000000011642</v>
      </c>
    </row>
    <row r="16" spans="1:9" x14ac:dyDescent="0.25">
      <c r="B16" s="4"/>
      <c r="C16" s="4">
        <v>5</v>
      </c>
      <c r="D16" s="16">
        <v>41469.15902777778</v>
      </c>
      <c r="E16" s="16">
        <v>41470.03125</v>
      </c>
      <c r="F16" s="17">
        <f t="shared" si="2"/>
        <v>0.87222222222044365</v>
      </c>
      <c r="G16" s="28">
        <f t="shared" si="1"/>
        <v>20.933333333290648</v>
      </c>
    </row>
    <row r="17" spans="1:9" x14ac:dyDescent="0.25">
      <c r="B17" s="4"/>
      <c r="C17" s="4">
        <v>6</v>
      </c>
      <c r="D17" s="16">
        <v>41471.134722222225</v>
      </c>
      <c r="E17" s="18">
        <v>41473.098611111112</v>
      </c>
      <c r="F17" s="17">
        <f t="shared" si="2"/>
        <v>1.9638888888875954</v>
      </c>
      <c r="G17" s="28">
        <f t="shared" si="1"/>
        <v>47.133333333302289</v>
      </c>
      <c r="H17" s="19">
        <f>AVERAGE(F12:F17)</f>
        <v>1.6267361111107068</v>
      </c>
      <c r="I17" s="19">
        <f>STDEV(F12:F17)</f>
        <v>0.38751736072281645</v>
      </c>
    </row>
    <row r="18" spans="1:9" x14ac:dyDescent="0.25">
      <c r="B18" s="4"/>
      <c r="C18" s="4"/>
      <c r="D18" s="4"/>
      <c r="E18" s="4"/>
      <c r="F18" s="17"/>
      <c r="G18" s="28"/>
    </row>
    <row r="19" spans="1:9" x14ac:dyDescent="0.25">
      <c r="A19" t="s">
        <v>6</v>
      </c>
      <c r="B19" s="4" t="s">
        <v>7</v>
      </c>
      <c r="C19" s="4">
        <v>1</v>
      </c>
      <c r="D19" s="18">
        <v>41455.747916666667</v>
      </c>
      <c r="E19" s="16">
        <v>41464.737500000003</v>
      </c>
      <c r="F19" s="17">
        <f>E19-D19</f>
        <v>8.9895833333357587</v>
      </c>
      <c r="G19" s="28">
        <f t="shared" si="1"/>
        <v>215.75000000005821</v>
      </c>
    </row>
    <row r="20" spans="1:9" x14ac:dyDescent="0.25">
      <c r="B20" s="4"/>
      <c r="C20" s="4">
        <v>2</v>
      </c>
      <c r="D20" s="16">
        <v>41467.720138888886</v>
      </c>
      <c r="E20" s="18">
        <v>41470.255555555559</v>
      </c>
      <c r="F20" s="17">
        <f>E20-D20</f>
        <v>2.5354166666729725</v>
      </c>
      <c r="G20" s="28">
        <f t="shared" si="1"/>
        <v>60.85000000015134</v>
      </c>
    </row>
    <row r="21" spans="1:9" x14ac:dyDescent="0.25">
      <c r="B21" s="4"/>
      <c r="C21" s="4">
        <v>3</v>
      </c>
      <c r="D21" s="16">
        <v>41472.726388888892</v>
      </c>
      <c r="E21" s="16">
        <v>41476.229166666664</v>
      </c>
      <c r="F21" s="17">
        <f>E21-D21</f>
        <v>3.5027777777722804</v>
      </c>
      <c r="G21" s="28">
        <f t="shared" si="1"/>
        <v>84.066666666534729</v>
      </c>
      <c r="H21" s="19">
        <f>AVERAGE(F19:F20)</f>
        <v>5.7625000000043656</v>
      </c>
      <c r="I21" s="19">
        <f>STDEV(F19:F20)</f>
        <v>4.5637850169054319</v>
      </c>
    </row>
    <row r="22" spans="1:9" x14ac:dyDescent="0.25">
      <c r="B22" s="4"/>
      <c r="C22" s="3"/>
      <c r="D22" s="3"/>
      <c r="E22" s="3"/>
      <c r="F22" s="17"/>
      <c r="G22" s="28"/>
    </row>
    <row r="23" spans="1:9" x14ac:dyDescent="0.25">
      <c r="A23" t="s">
        <v>9</v>
      </c>
      <c r="B23" s="4" t="s">
        <v>10</v>
      </c>
      <c r="C23" s="4">
        <v>1</v>
      </c>
      <c r="D23" s="18">
        <v>41646.370833333334</v>
      </c>
      <c r="E23" s="16">
        <v>41647.115972222222</v>
      </c>
      <c r="F23" s="17">
        <f t="shared" ref="F23:G51" si="3">E23-D23</f>
        <v>0.74513888888759539</v>
      </c>
      <c r="G23" s="28">
        <f t="shared" si="1"/>
        <v>17.883333333302289</v>
      </c>
      <c r="I23" t="s">
        <v>89</v>
      </c>
    </row>
    <row r="24" spans="1:9" x14ac:dyDescent="0.25">
      <c r="B24" s="4"/>
      <c r="C24" s="4">
        <v>2</v>
      </c>
      <c r="D24" s="29">
        <v>41647.517361111109</v>
      </c>
      <c r="E24" s="16">
        <v>41647.623611111114</v>
      </c>
      <c r="F24" s="17">
        <f t="shared" si="3"/>
        <v>0.10625000000436557</v>
      </c>
      <c r="G24" s="28">
        <f t="shared" si="1"/>
        <v>2.5500000001047738</v>
      </c>
    </row>
    <row r="25" spans="1:9" x14ac:dyDescent="0.25">
      <c r="B25" s="4"/>
      <c r="C25" s="4">
        <v>3</v>
      </c>
      <c r="D25" s="29">
        <v>41648.344444444447</v>
      </c>
      <c r="E25" s="16">
        <v>41648.364583333336</v>
      </c>
      <c r="F25" s="28">
        <f t="shared" si="3"/>
        <v>2.0138888889050577E-2</v>
      </c>
      <c r="G25" s="28">
        <f t="shared" si="1"/>
        <v>0.48333333333721384</v>
      </c>
      <c r="H25" t="s">
        <v>88</v>
      </c>
    </row>
    <row r="26" spans="1:9" x14ac:dyDescent="0.25">
      <c r="B26" s="4"/>
      <c r="C26" s="4">
        <v>4</v>
      </c>
      <c r="D26" s="29">
        <v>41648.932638888888</v>
      </c>
      <c r="E26" s="16">
        <v>41649.111111111109</v>
      </c>
      <c r="F26" s="17">
        <f t="shared" si="3"/>
        <v>0.17847222222189885</v>
      </c>
      <c r="G26" s="28">
        <f t="shared" si="1"/>
        <v>4.2833333333255723</v>
      </c>
    </row>
    <row r="27" spans="1:9" x14ac:dyDescent="0.25">
      <c r="B27" s="4"/>
      <c r="C27" s="4">
        <v>5</v>
      </c>
      <c r="D27" s="29">
        <v>41649.148611111108</v>
      </c>
      <c r="E27" s="16">
        <v>41649.197916666664</v>
      </c>
      <c r="F27" s="28">
        <f t="shared" si="3"/>
        <v>4.9305555556202307E-2</v>
      </c>
      <c r="G27" s="28">
        <f t="shared" si="1"/>
        <v>1.1833333333488554</v>
      </c>
      <c r="H27" t="s">
        <v>88</v>
      </c>
    </row>
    <row r="28" spans="1:9" x14ac:dyDescent="0.25">
      <c r="B28" s="4"/>
      <c r="C28" s="4">
        <v>6</v>
      </c>
      <c r="D28" s="29">
        <v>41649.335416666669</v>
      </c>
      <c r="E28" s="16">
        <v>41649.388888888891</v>
      </c>
      <c r="F28" s="17">
        <f t="shared" si="3"/>
        <v>5.3472222221898846E-2</v>
      </c>
      <c r="G28" s="28">
        <f t="shared" si="1"/>
        <v>1.2833333333255723</v>
      </c>
    </row>
    <row r="29" spans="1:9" x14ac:dyDescent="0.25">
      <c r="B29" s="4"/>
      <c r="C29" s="4">
        <v>7</v>
      </c>
      <c r="D29" s="29">
        <v>41649.849305555559</v>
      </c>
      <c r="E29" s="16">
        <v>41649.888888888891</v>
      </c>
      <c r="F29" s="28">
        <f t="shared" si="3"/>
        <v>3.9583333331393078E-2</v>
      </c>
      <c r="G29" s="28">
        <f t="shared" si="1"/>
        <v>0.94999999995343387</v>
      </c>
    </row>
    <row r="30" spans="1:9" x14ac:dyDescent="0.25">
      <c r="B30" s="4"/>
      <c r="C30" s="4">
        <v>8</v>
      </c>
      <c r="D30" s="29">
        <v>41649.98333333333</v>
      </c>
      <c r="E30" s="16">
        <v>41650.018055555556</v>
      </c>
      <c r="F30" s="28">
        <f t="shared" si="3"/>
        <v>3.4722222226264421E-2</v>
      </c>
      <c r="G30" s="28">
        <f t="shared" si="1"/>
        <v>0.8333333334303461</v>
      </c>
    </row>
    <row r="31" spans="1:9" x14ac:dyDescent="0.25">
      <c r="B31" s="4"/>
      <c r="C31" s="4">
        <v>9</v>
      </c>
      <c r="D31" s="29">
        <v>41650.535416666666</v>
      </c>
      <c r="E31" s="16">
        <v>41650.566666666666</v>
      </c>
      <c r="F31" s="28">
        <f t="shared" si="3"/>
        <v>3.125E-2</v>
      </c>
      <c r="G31" s="28">
        <f t="shared" si="1"/>
        <v>0.75</v>
      </c>
      <c r="H31" t="s">
        <v>88</v>
      </c>
    </row>
    <row r="32" spans="1:9" x14ac:dyDescent="0.25">
      <c r="B32" s="4"/>
      <c r="C32" s="4">
        <v>10</v>
      </c>
      <c r="D32" s="29">
        <v>41651.118750000001</v>
      </c>
      <c r="E32" s="16">
        <v>41651.154861111114</v>
      </c>
      <c r="F32" s="28">
        <f t="shared" si="3"/>
        <v>3.6111111112404615E-2</v>
      </c>
      <c r="G32" s="28">
        <f t="shared" si="1"/>
        <v>0.86666666669771075</v>
      </c>
      <c r="H32" t="s">
        <v>88</v>
      </c>
    </row>
    <row r="33" spans="2:8" x14ac:dyDescent="0.25">
      <c r="B33" s="4"/>
      <c r="C33" s="4">
        <v>11</v>
      </c>
      <c r="D33" s="29">
        <v>41652.075694444444</v>
      </c>
      <c r="E33" s="16">
        <v>41652.147916666669</v>
      </c>
      <c r="F33" s="28">
        <f t="shared" si="3"/>
        <v>7.2222222224809229E-2</v>
      </c>
      <c r="G33" s="28">
        <f t="shared" si="1"/>
        <v>1.7333333333954215</v>
      </c>
      <c r="H33" t="s">
        <v>88</v>
      </c>
    </row>
    <row r="34" spans="2:8" x14ac:dyDescent="0.25">
      <c r="B34" s="4"/>
      <c r="C34" s="4">
        <v>12</v>
      </c>
      <c r="D34" s="16">
        <v>41652.401388888888</v>
      </c>
      <c r="E34" s="16">
        <v>41652.667361111111</v>
      </c>
      <c r="F34" s="17">
        <f t="shared" si="3"/>
        <v>0.26597222222335404</v>
      </c>
      <c r="G34" s="28">
        <f t="shared" si="1"/>
        <v>6.3833333333604969</v>
      </c>
    </row>
    <row r="35" spans="2:8" x14ac:dyDescent="0.25">
      <c r="B35" s="4"/>
      <c r="C35" s="4">
        <v>13</v>
      </c>
      <c r="D35" s="16">
        <v>41654.15</v>
      </c>
      <c r="E35" s="16">
        <v>41654.175000000003</v>
      </c>
      <c r="F35" s="28">
        <f t="shared" si="3"/>
        <v>2.5000000001455192E-2</v>
      </c>
      <c r="G35" s="28">
        <f t="shared" si="1"/>
        <v>0.6000000000349246</v>
      </c>
      <c r="H35" t="s">
        <v>88</v>
      </c>
    </row>
    <row r="36" spans="2:8" x14ac:dyDescent="0.25">
      <c r="B36" s="4"/>
      <c r="C36" s="4">
        <v>14</v>
      </c>
      <c r="D36" s="16">
        <v>41654.961805555555</v>
      </c>
      <c r="E36" s="16">
        <v>41654.981249999997</v>
      </c>
      <c r="F36" s="28">
        <f t="shared" si="3"/>
        <v>1.9444444442342501E-2</v>
      </c>
      <c r="G36" s="28">
        <f t="shared" si="1"/>
        <v>0.46666666661622003</v>
      </c>
      <c r="H36" t="s">
        <v>88</v>
      </c>
    </row>
    <row r="37" spans="2:8" x14ac:dyDescent="0.25">
      <c r="B37" s="4"/>
      <c r="C37" s="4">
        <v>15</v>
      </c>
      <c r="D37" s="16">
        <v>41655.024305555555</v>
      </c>
      <c r="E37" s="16">
        <v>41655.050000000003</v>
      </c>
      <c r="F37" s="28">
        <f t="shared" si="3"/>
        <v>2.5694444448163267E-2</v>
      </c>
      <c r="G37" s="28">
        <f t="shared" si="1"/>
        <v>0.61666666675591841</v>
      </c>
      <c r="H37" t="s">
        <v>88</v>
      </c>
    </row>
    <row r="38" spans="2:8" x14ac:dyDescent="0.25">
      <c r="B38" s="4"/>
      <c r="C38" s="4">
        <v>16</v>
      </c>
      <c r="D38" s="16">
        <v>41656.970833333333</v>
      </c>
      <c r="E38" s="16">
        <v>41656.979861111111</v>
      </c>
      <c r="F38" s="28">
        <f t="shared" si="3"/>
        <v>9.0277777781011537E-3</v>
      </c>
      <c r="G38" s="28">
        <f t="shared" si="1"/>
        <v>0.21666666667442769</v>
      </c>
      <c r="H38" t="s">
        <v>88</v>
      </c>
    </row>
    <row r="39" spans="2:8" x14ac:dyDescent="0.25">
      <c r="B39" s="4"/>
      <c r="C39" s="4">
        <v>17</v>
      </c>
      <c r="D39" s="16">
        <v>41656.99722222222</v>
      </c>
      <c r="E39" s="16">
        <v>41657.020138888889</v>
      </c>
      <c r="F39" s="28">
        <f t="shared" si="3"/>
        <v>2.2916666668606922E-2</v>
      </c>
      <c r="G39" s="28">
        <f t="shared" si="1"/>
        <v>0.55000000004656613</v>
      </c>
      <c r="H39" t="s">
        <v>88</v>
      </c>
    </row>
    <row r="40" spans="2:8" x14ac:dyDescent="0.25">
      <c r="B40" s="4"/>
      <c r="C40" s="4">
        <v>18</v>
      </c>
      <c r="D40" s="16">
        <v>41657.052777777775</v>
      </c>
      <c r="E40" s="16">
        <v>41657.078472222223</v>
      </c>
      <c r="F40" s="28">
        <f t="shared" si="3"/>
        <v>2.5694444448163267E-2</v>
      </c>
      <c r="G40" s="28">
        <f t="shared" si="1"/>
        <v>0.61666666675591841</v>
      </c>
      <c r="H40" t="s">
        <v>88</v>
      </c>
    </row>
    <row r="41" spans="2:8" x14ac:dyDescent="0.25">
      <c r="B41" s="4"/>
      <c r="C41" s="4">
        <v>19</v>
      </c>
      <c r="D41" s="16">
        <v>41657.104166666664</v>
      </c>
      <c r="E41" s="16">
        <v>41657.163194444445</v>
      </c>
      <c r="F41" s="28">
        <f>E41-D41</f>
        <v>5.9027777781011537E-2</v>
      </c>
      <c r="G41" s="28">
        <f t="shared" si="1"/>
        <v>1.4166666667442769</v>
      </c>
      <c r="H41" t="s">
        <v>88</v>
      </c>
    </row>
    <row r="42" spans="2:8" x14ac:dyDescent="0.25">
      <c r="B42" s="4"/>
      <c r="C42" s="4">
        <v>20</v>
      </c>
      <c r="D42" s="30">
        <v>41657.645833333336</v>
      </c>
      <c r="E42" s="30">
        <v>41657.709722222222</v>
      </c>
      <c r="F42" s="28">
        <f>E42-D42</f>
        <v>6.3888888886140194E-2</v>
      </c>
      <c r="G42" s="28">
        <f t="shared" si="1"/>
        <v>1.5333333332673647</v>
      </c>
    </row>
    <row r="43" spans="2:8" x14ac:dyDescent="0.25">
      <c r="B43" s="4"/>
      <c r="C43" s="4">
        <v>21</v>
      </c>
      <c r="D43" s="30">
        <v>41657.947916666664</v>
      </c>
      <c r="E43" s="30">
        <v>41657.958333333336</v>
      </c>
      <c r="F43" s="28">
        <f>E43-D43</f>
        <v>1.0416666671517305E-2</v>
      </c>
      <c r="G43" s="28">
        <f t="shared" si="1"/>
        <v>0.25000000011641532</v>
      </c>
      <c r="H43" t="s">
        <v>88</v>
      </c>
    </row>
    <row r="44" spans="2:8" x14ac:dyDescent="0.25">
      <c r="B44" s="4"/>
      <c r="C44" s="4">
        <v>22</v>
      </c>
      <c r="D44" s="30">
        <v>41658.248611111114</v>
      </c>
      <c r="E44" s="30">
        <v>41658.365972222222</v>
      </c>
      <c r="F44" s="17">
        <f>E44-D44</f>
        <v>0.11736111110803904</v>
      </c>
      <c r="G44" s="28">
        <f t="shared" si="1"/>
        <v>2.816666666592937</v>
      </c>
    </row>
    <row r="45" spans="2:8" x14ac:dyDescent="0.25">
      <c r="B45" s="4"/>
      <c r="C45" s="4">
        <v>23</v>
      </c>
      <c r="D45" s="30">
        <v>41659.020138888889</v>
      </c>
      <c r="E45" s="30">
        <v>41659.03402777778</v>
      </c>
      <c r="F45" s="28">
        <f>E45-D45</f>
        <v>1.3888888890505768E-2</v>
      </c>
      <c r="G45" s="28">
        <f t="shared" si="1"/>
        <v>0.33333333337213844</v>
      </c>
      <c r="H45" t="s">
        <v>88</v>
      </c>
    </row>
    <row r="46" spans="2:8" x14ac:dyDescent="0.25">
      <c r="B46" s="4"/>
      <c r="C46" s="4">
        <v>24</v>
      </c>
      <c r="D46" s="16">
        <v>41659.405555555553</v>
      </c>
      <c r="E46" s="16">
        <v>41659.855555555558</v>
      </c>
      <c r="F46" s="17">
        <f t="shared" si="3"/>
        <v>0.45000000000436557</v>
      </c>
      <c r="G46" s="28">
        <f t="shared" si="1"/>
        <v>10.800000000104774</v>
      </c>
    </row>
    <row r="47" spans="2:8" x14ac:dyDescent="0.25">
      <c r="B47" s="4"/>
      <c r="C47" s="4">
        <v>25</v>
      </c>
      <c r="D47" s="16">
        <v>41661.086805555555</v>
      </c>
      <c r="E47" s="16">
        <v>41661.149305555555</v>
      </c>
      <c r="F47" s="17">
        <f t="shared" si="3"/>
        <v>6.25E-2</v>
      </c>
      <c r="G47" s="28">
        <f t="shared" si="1"/>
        <v>1.5</v>
      </c>
      <c r="H47" t="s">
        <v>88</v>
      </c>
    </row>
    <row r="48" spans="2:8" x14ac:dyDescent="0.25">
      <c r="B48" s="4"/>
      <c r="C48" s="4">
        <v>26</v>
      </c>
      <c r="D48" s="16">
        <v>41661.300694444442</v>
      </c>
      <c r="E48" s="16">
        <v>41661.855555555558</v>
      </c>
      <c r="F48" s="17">
        <f t="shared" si="3"/>
        <v>0.554861111115315</v>
      </c>
      <c r="G48" s="28">
        <f t="shared" si="1"/>
        <v>13.31666666676756</v>
      </c>
    </row>
    <row r="49" spans="1:9" x14ac:dyDescent="0.25">
      <c r="B49" s="4"/>
      <c r="C49" s="4">
        <v>27</v>
      </c>
      <c r="D49" s="16">
        <v>41662.429166666669</v>
      </c>
      <c r="E49" s="16">
        <v>41662.845138888886</v>
      </c>
      <c r="F49" s="17">
        <f t="shared" si="3"/>
        <v>0.41597222221753327</v>
      </c>
      <c r="G49" s="28">
        <f t="shared" si="1"/>
        <v>9.9833333332207985</v>
      </c>
    </row>
    <row r="50" spans="1:9" x14ac:dyDescent="0.25">
      <c r="B50" s="4"/>
      <c r="C50" s="4">
        <v>28</v>
      </c>
      <c r="D50" s="16">
        <v>41663.398611111108</v>
      </c>
      <c r="E50" s="16">
        <v>41663.803472222222</v>
      </c>
      <c r="F50" s="17">
        <f t="shared" si="3"/>
        <v>0.40486111111385981</v>
      </c>
      <c r="G50" s="28">
        <f t="shared" si="1"/>
        <v>9.7166666667326353</v>
      </c>
    </row>
    <row r="51" spans="1:9" x14ac:dyDescent="0.25">
      <c r="B51" s="4"/>
      <c r="C51" s="4">
        <v>29</v>
      </c>
      <c r="D51" s="16">
        <v>41664.363194444442</v>
      </c>
      <c r="E51" s="18">
        <v>41664.833333333336</v>
      </c>
      <c r="F51" s="17">
        <f t="shared" si="3"/>
        <v>0.47013888889341615</v>
      </c>
      <c r="G51" s="28">
        <f t="shared" si="1"/>
        <v>11.283333333441988</v>
      </c>
    </row>
    <row r="52" spans="1:9" x14ac:dyDescent="0.25">
      <c r="B52" s="4"/>
      <c r="C52" s="4"/>
      <c r="D52" s="4"/>
      <c r="E52" s="4"/>
      <c r="F52" s="17"/>
      <c r="G52" s="28"/>
      <c r="H52" s="19">
        <f>AVERAGE($F$23,$F$24,$F$26,$F$28,$F$29,$F$30,$F$34,$F$42,$F$44,$F$46,$F$48,$F$49,$F$50,$F$51)</f>
        <v>0.27862103174681707</v>
      </c>
      <c r="I52" s="19">
        <f>STDEV($F$23,$F$24,$F$26,$F$28,$F$29,$F$30,$F$34,$F$42,$F$44,$F$46,$F$48,$F$49,$F$50,$F$51)</f>
        <v>0.22771998344583344</v>
      </c>
    </row>
    <row r="53" spans="1:9" x14ac:dyDescent="0.25">
      <c r="B53" s="4"/>
      <c r="C53" s="3"/>
      <c r="D53" s="3"/>
      <c r="E53" s="3"/>
      <c r="F53" s="17"/>
      <c r="G53" s="28"/>
    </row>
    <row r="54" spans="1:9" x14ac:dyDescent="0.25">
      <c r="A54" t="s">
        <v>12</v>
      </c>
      <c r="B54" s="4" t="s">
        <v>13</v>
      </c>
      <c r="C54" s="4">
        <v>1</v>
      </c>
      <c r="D54" s="18">
        <v>41648.09652777778</v>
      </c>
      <c r="E54" s="16">
        <v>41648.131944444445</v>
      </c>
      <c r="F54" s="28">
        <f>E54-D54</f>
        <v>3.5416666665696539E-2</v>
      </c>
      <c r="G54" s="28">
        <f t="shared" si="1"/>
        <v>0.84999999997671694</v>
      </c>
      <c r="H54" t="s">
        <v>88</v>
      </c>
    </row>
    <row r="55" spans="1:9" x14ac:dyDescent="0.25">
      <c r="B55" s="4"/>
      <c r="C55" s="4">
        <v>2</v>
      </c>
      <c r="D55" s="29">
        <v>41648.156944444447</v>
      </c>
      <c r="E55" s="16">
        <v>41648.177083333336</v>
      </c>
      <c r="F55" s="28">
        <f t="shared" ref="F55:G57" si="4">E55-D55</f>
        <v>2.0138888889050577E-2</v>
      </c>
      <c r="G55" s="28">
        <f t="shared" si="1"/>
        <v>0.48333333333721384</v>
      </c>
      <c r="H55" t="s">
        <v>88</v>
      </c>
    </row>
    <row r="56" spans="1:9" x14ac:dyDescent="0.25">
      <c r="B56" s="4"/>
      <c r="C56" s="4">
        <v>3</v>
      </c>
      <c r="D56" s="29">
        <v>41648.224999999999</v>
      </c>
      <c r="E56" s="16">
        <v>41648.243750000001</v>
      </c>
      <c r="F56" s="28">
        <f t="shared" si="4"/>
        <v>1.8750000002910383E-2</v>
      </c>
      <c r="G56" s="28">
        <f t="shared" si="1"/>
        <v>0.45000000006984919</v>
      </c>
      <c r="H56" t="s">
        <v>88</v>
      </c>
    </row>
    <row r="57" spans="1:9" x14ac:dyDescent="0.25">
      <c r="B57" s="4"/>
      <c r="C57" s="4">
        <v>4</v>
      </c>
      <c r="D57" s="29">
        <v>41650.395833333336</v>
      </c>
      <c r="E57" s="16">
        <v>41650.65625</v>
      </c>
      <c r="F57" s="28">
        <f t="shared" si="4"/>
        <v>0.26041666666424135</v>
      </c>
      <c r="G57" s="28">
        <f t="shared" si="1"/>
        <v>6.2499999999417923</v>
      </c>
    </row>
    <row r="58" spans="1:9" x14ac:dyDescent="0.25">
      <c r="B58" s="4"/>
      <c r="C58" s="4">
        <v>5</v>
      </c>
      <c r="D58" s="16">
        <v>41651.40625</v>
      </c>
      <c r="E58" s="16">
        <v>41651.974999999999</v>
      </c>
      <c r="F58" s="17">
        <f t="shared" ref="F58:G65" si="5">E58-D58</f>
        <v>0.56874999999854481</v>
      </c>
      <c r="G58" s="28">
        <f t="shared" si="1"/>
        <v>13.649999999965075</v>
      </c>
    </row>
    <row r="59" spans="1:9" x14ac:dyDescent="0.25">
      <c r="B59" s="4"/>
      <c r="C59" s="4">
        <v>6</v>
      </c>
      <c r="D59" s="16">
        <v>41653.408333333333</v>
      </c>
      <c r="E59" s="16">
        <v>41656.027777777781</v>
      </c>
      <c r="F59" s="17">
        <f t="shared" si="5"/>
        <v>2.6194444444481633</v>
      </c>
      <c r="G59" s="28">
        <f t="shared" si="1"/>
        <v>62.866666666755918</v>
      </c>
    </row>
    <row r="60" spans="1:9" x14ac:dyDescent="0.25">
      <c r="B60" s="4"/>
      <c r="C60" s="4">
        <v>7</v>
      </c>
      <c r="D60" s="16">
        <v>41656.449305555558</v>
      </c>
      <c r="E60" s="16">
        <v>41656.747916666667</v>
      </c>
      <c r="F60" s="17">
        <f t="shared" si="5"/>
        <v>0.29861111110949423</v>
      </c>
      <c r="G60" s="28">
        <f t="shared" si="1"/>
        <v>7.1666666666278616</v>
      </c>
    </row>
    <row r="61" spans="1:9" x14ac:dyDescent="0.25">
      <c r="B61" s="4"/>
      <c r="C61" s="4">
        <v>8</v>
      </c>
      <c r="D61" s="16">
        <v>41657.413888888892</v>
      </c>
      <c r="E61" s="16">
        <v>41657.854861111111</v>
      </c>
      <c r="F61" s="17">
        <f t="shared" si="5"/>
        <v>0.44097222221898846</v>
      </c>
      <c r="G61" s="28">
        <f t="shared" si="1"/>
        <v>10.583333333255723</v>
      </c>
    </row>
    <row r="62" spans="1:9" x14ac:dyDescent="0.25">
      <c r="B62" s="4"/>
      <c r="C62" s="4">
        <v>9</v>
      </c>
      <c r="D62" s="16">
        <v>41658.418749999997</v>
      </c>
      <c r="E62" s="18">
        <v>41658.902777777781</v>
      </c>
      <c r="F62" s="17">
        <f t="shared" si="5"/>
        <v>0.48402777778392192</v>
      </c>
      <c r="G62" s="28">
        <f t="shared" si="1"/>
        <v>11.616666666814126</v>
      </c>
      <c r="H62" s="19">
        <f>AVERAGE(F57:F62)</f>
        <v>0.7787037037038923</v>
      </c>
      <c r="I62" s="19">
        <f>STDEV(F58:F62)</f>
        <v>0.97596978618058183</v>
      </c>
    </row>
    <row r="63" spans="1:9" x14ac:dyDescent="0.25">
      <c r="B63" s="4"/>
      <c r="C63" s="4">
        <v>10</v>
      </c>
      <c r="D63" s="16">
        <v>41659.418749999997</v>
      </c>
      <c r="E63" s="16">
        <v>41660.970138888886</v>
      </c>
      <c r="F63" s="17">
        <f t="shared" si="5"/>
        <v>1.5513888888890506</v>
      </c>
      <c r="G63" s="28">
        <f t="shared" si="1"/>
        <v>37.233333333337214</v>
      </c>
    </row>
    <row r="64" spans="1:9" x14ac:dyDescent="0.25">
      <c r="B64" s="4"/>
      <c r="C64" s="4">
        <v>11</v>
      </c>
      <c r="D64" s="16">
        <v>41661.430555555555</v>
      </c>
      <c r="E64" s="18">
        <v>41661.813888888886</v>
      </c>
      <c r="F64" s="17">
        <f t="shared" si="5"/>
        <v>0.38333333333139308</v>
      </c>
      <c r="G64" s="28">
        <f t="shared" si="1"/>
        <v>9.1999999999534339</v>
      </c>
    </row>
    <row r="65" spans="1:9" x14ac:dyDescent="0.25">
      <c r="B65" s="4"/>
      <c r="C65" s="4">
        <v>12</v>
      </c>
      <c r="D65" s="16">
        <v>41663.353472222225</v>
      </c>
      <c r="E65" s="16">
        <v>41665.618055555555</v>
      </c>
      <c r="F65" s="17">
        <f t="shared" si="5"/>
        <v>2.2645833333299379</v>
      </c>
      <c r="G65" s="28">
        <f t="shared" si="1"/>
        <v>54.349999999918509</v>
      </c>
    </row>
    <row r="66" spans="1:9" x14ac:dyDescent="0.25">
      <c r="B66" s="4"/>
      <c r="C66" s="4"/>
      <c r="D66" s="4"/>
      <c r="E66" s="4"/>
      <c r="F66" s="17"/>
      <c r="G66" s="28"/>
    </row>
    <row r="67" spans="1:9" x14ac:dyDescent="0.25">
      <c r="A67" t="s">
        <v>15</v>
      </c>
      <c r="B67" s="4" t="s">
        <v>16</v>
      </c>
      <c r="C67" s="4">
        <v>1</v>
      </c>
      <c r="D67" s="18">
        <v>41647.050000000003</v>
      </c>
      <c r="E67" s="16">
        <v>41647.077777777777</v>
      </c>
      <c r="F67" s="28">
        <f t="shared" ref="F67:G76" si="6">E67-D67</f>
        <v>2.7777777773735579E-2</v>
      </c>
      <c r="G67" s="28">
        <f t="shared" ref="G67:G130" si="7">F67*24</f>
        <v>0.6666666665696539</v>
      </c>
      <c r="H67" s="26" t="s">
        <v>88</v>
      </c>
    </row>
    <row r="68" spans="1:9" x14ac:dyDescent="0.25">
      <c r="B68" s="4"/>
      <c r="C68" s="4">
        <v>4</v>
      </c>
      <c r="D68" s="29">
        <v>41649.142361111109</v>
      </c>
      <c r="E68" s="16">
        <v>41649.191666666666</v>
      </c>
      <c r="F68" s="28">
        <f t="shared" si="6"/>
        <v>4.9305555556202307E-2</v>
      </c>
      <c r="G68" s="28">
        <f t="shared" si="7"/>
        <v>1.1833333333488554</v>
      </c>
      <c r="H68" s="26" t="s">
        <v>88</v>
      </c>
    </row>
    <row r="69" spans="1:9" x14ac:dyDescent="0.25">
      <c r="B69" s="4"/>
      <c r="C69" s="4">
        <v>5</v>
      </c>
      <c r="D69" s="29">
        <v>41649.269444444442</v>
      </c>
      <c r="E69" s="16">
        <v>41649.300694444442</v>
      </c>
      <c r="F69" s="28">
        <f t="shared" si="6"/>
        <v>3.125E-2</v>
      </c>
      <c r="G69" s="28">
        <f t="shared" si="7"/>
        <v>0.75</v>
      </c>
      <c r="H69" s="26" t="s">
        <v>88</v>
      </c>
    </row>
    <row r="70" spans="1:9" x14ac:dyDescent="0.25">
      <c r="B70" s="4"/>
      <c r="C70" s="4">
        <v>6</v>
      </c>
      <c r="D70" s="29">
        <v>41649.51666666667</v>
      </c>
      <c r="E70" s="16">
        <v>41649.583333333336</v>
      </c>
      <c r="F70" s="17">
        <f t="shared" si="6"/>
        <v>6.6666666665696539E-2</v>
      </c>
      <c r="G70" s="28">
        <f t="shared" si="7"/>
        <v>1.5999999999767169</v>
      </c>
      <c r="H70" s="26"/>
    </row>
    <row r="71" spans="1:9" x14ac:dyDescent="0.25">
      <c r="B71" s="4"/>
      <c r="C71" s="4">
        <v>7</v>
      </c>
      <c r="D71" s="29">
        <v>41650.32916666667</v>
      </c>
      <c r="E71" s="16">
        <v>41651.211805555555</v>
      </c>
      <c r="F71" s="17">
        <f t="shared" si="6"/>
        <v>0.882638888884685</v>
      </c>
      <c r="G71" s="28">
        <f t="shared" si="7"/>
        <v>21.18333333323244</v>
      </c>
      <c r="H71" s="26"/>
    </row>
    <row r="72" spans="1:9" x14ac:dyDescent="0.25">
      <c r="B72" s="4"/>
      <c r="C72" s="4">
        <v>8</v>
      </c>
      <c r="D72" s="29">
        <v>41652.163194444445</v>
      </c>
      <c r="E72" s="16">
        <v>41652.183333333334</v>
      </c>
      <c r="F72" s="28">
        <f t="shared" si="6"/>
        <v>2.0138888889050577E-2</v>
      </c>
      <c r="G72" s="28">
        <f t="shared" si="7"/>
        <v>0.48333333333721384</v>
      </c>
      <c r="H72" s="26" t="s">
        <v>88</v>
      </c>
    </row>
    <row r="73" spans="1:9" x14ac:dyDescent="0.25">
      <c r="B73" s="4"/>
      <c r="C73" s="4">
        <v>9</v>
      </c>
      <c r="D73" s="16">
        <v>41652.344444444447</v>
      </c>
      <c r="E73" s="16">
        <v>41654.348611111112</v>
      </c>
      <c r="F73" s="17">
        <f t="shared" si="6"/>
        <v>2.0041666666656965</v>
      </c>
      <c r="G73" s="28">
        <f t="shared" si="7"/>
        <v>48.099999999976717</v>
      </c>
      <c r="H73" s="26"/>
    </row>
    <row r="74" spans="1:9" x14ac:dyDescent="0.25">
      <c r="B74" s="4"/>
      <c r="C74" s="4">
        <v>10</v>
      </c>
      <c r="D74" s="16">
        <v>41655.383333333331</v>
      </c>
      <c r="E74" s="18">
        <v>41657.117361111108</v>
      </c>
      <c r="F74" s="17">
        <f t="shared" si="6"/>
        <v>1.734027777776646</v>
      </c>
      <c r="G74" s="28">
        <f t="shared" si="7"/>
        <v>41.616666666639503</v>
      </c>
      <c r="H74" s="27">
        <f>AVERAGE($F$70:$F$71,$F$73:$F$74)</f>
        <v>1.171874999998181</v>
      </c>
      <c r="I74" s="27">
        <f>STDEV($F$70:$F$71,$F$73:$F$74)</f>
        <v>0.87823082615142845</v>
      </c>
    </row>
    <row r="75" spans="1:9" x14ac:dyDescent="0.25">
      <c r="B75" s="4"/>
      <c r="C75" s="4">
        <v>11</v>
      </c>
      <c r="D75" s="16">
        <v>41658.378472222219</v>
      </c>
      <c r="E75" s="18">
        <v>41660.136805555558</v>
      </c>
      <c r="F75" s="17">
        <f t="shared" si="6"/>
        <v>1.758333333338669</v>
      </c>
      <c r="G75" s="28">
        <f t="shared" si="7"/>
        <v>42.200000000128057</v>
      </c>
      <c r="H75" s="26"/>
    </row>
    <row r="76" spans="1:9" x14ac:dyDescent="0.25">
      <c r="B76" s="4"/>
      <c r="C76" s="4">
        <v>12</v>
      </c>
      <c r="D76" s="16">
        <v>41661.37222222222</v>
      </c>
      <c r="E76" s="16">
        <v>41663.084027777775</v>
      </c>
      <c r="F76" s="17">
        <f t="shared" si="6"/>
        <v>1.7118055555547471</v>
      </c>
      <c r="G76" s="28">
        <f t="shared" si="7"/>
        <v>41.083333333313931</v>
      </c>
    </row>
    <row r="77" spans="1:9" x14ac:dyDescent="0.25">
      <c r="B77" s="4"/>
      <c r="C77" s="3"/>
      <c r="D77" s="3"/>
      <c r="E77" s="3"/>
      <c r="F77" s="17"/>
      <c r="G77" s="28"/>
    </row>
    <row r="78" spans="1:9" x14ac:dyDescent="0.25">
      <c r="A78" t="s">
        <v>18</v>
      </c>
      <c r="B78" s="4" t="s">
        <v>19</v>
      </c>
      <c r="C78" s="4">
        <v>1</v>
      </c>
      <c r="D78" s="16">
        <v>41647.09375</v>
      </c>
      <c r="E78" s="16">
        <v>41647.490277777775</v>
      </c>
      <c r="F78" s="17">
        <f t="shared" ref="F78:G126" si="8">E78-D78</f>
        <v>0.39652777777519077</v>
      </c>
      <c r="G78" s="28">
        <f t="shared" si="7"/>
        <v>9.5166666666045785</v>
      </c>
      <c r="H78" s="26"/>
    </row>
    <row r="79" spans="1:9" x14ac:dyDescent="0.25">
      <c r="B79" s="4"/>
      <c r="C79" s="4">
        <v>2</v>
      </c>
      <c r="D79" s="16">
        <v>41647.619444444441</v>
      </c>
      <c r="E79" s="16">
        <v>41647.716666666667</v>
      </c>
      <c r="F79" s="17">
        <f t="shared" si="8"/>
        <v>9.7222222226264421E-2</v>
      </c>
      <c r="G79" s="28">
        <f t="shared" si="7"/>
        <v>2.3333333334303461</v>
      </c>
      <c r="H79" s="26"/>
    </row>
    <row r="80" spans="1:9" x14ac:dyDescent="0.25">
      <c r="B80" s="4"/>
      <c r="C80" s="4">
        <v>3</v>
      </c>
      <c r="D80" s="29">
        <v>41648.140277777777</v>
      </c>
      <c r="E80" s="16">
        <v>41648.222222222219</v>
      </c>
      <c r="F80" s="28">
        <f>E80-D80</f>
        <v>8.1944444442342501E-2</v>
      </c>
      <c r="G80" s="28">
        <f t="shared" si="7"/>
        <v>1.96666666661622</v>
      </c>
      <c r="H80" s="26"/>
    </row>
    <row r="81" spans="2:8" x14ac:dyDescent="0.25">
      <c r="B81" s="4"/>
      <c r="C81" s="4">
        <v>4</v>
      </c>
      <c r="D81" s="29">
        <v>41648.254861111112</v>
      </c>
      <c r="E81" s="16">
        <v>41648.288888888892</v>
      </c>
      <c r="F81" s="28">
        <f>E81-D81</f>
        <v>3.4027777779556345E-2</v>
      </c>
      <c r="G81" s="28">
        <f t="shared" si="7"/>
        <v>0.81666666670935228</v>
      </c>
      <c r="H81" s="26"/>
    </row>
    <row r="82" spans="2:8" x14ac:dyDescent="0.25">
      <c r="B82" s="4"/>
      <c r="C82" s="4">
        <v>5</v>
      </c>
      <c r="D82" s="29">
        <v>41648.300694444442</v>
      </c>
      <c r="E82" s="16">
        <v>41648.397222222222</v>
      </c>
      <c r="F82" s="17">
        <f>E82-D82</f>
        <v>9.6527777779556345E-2</v>
      </c>
      <c r="G82" s="28">
        <f t="shared" si="7"/>
        <v>2.3166666667093523</v>
      </c>
      <c r="H82" s="26"/>
    </row>
    <row r="83" spans="2:8" x14ac:dyDescent="0.25">
      <c r="B83" s="4"/>
      <c r="C83" s="4">
        <v>6</v>
      </c>
      <c r="D83" s="29">
        <v>41648.904861111114</v>
      </c>
      <c r="E83" s="16">
        <v>41648.979861111111</v>
      </c>
      <c r="F83" s="17">
        <f>E83-D83</f>
        <v>7.4999999997089617E-2</v>
      </c>
      <c r="G83" s="28">
        <f t="shared" si="7"/>
        <v>1.7999999999301508</v>
      </c>
      <c r="H83" s="26"/>
    </row>
    <row r="84" spans="2:8" x14ac:dyDescent="0.25">
      <c r="B84" s="4"/>
      <c r="C84" s="4">
        <v>7</v>
      </c>
      <c r="D84" s="16">
        <v>41649.054166666669</v>
      </c>
      <c r="E84" s="16">
        <v>41649.192361111112</v>
      </c>
      <c r="F84" s="17">
        <f t="shared" si="8"/>
        <v>0.13819444444379769</v>
      </c>
      <c r="G84" s="28">
        <f t="shared" si="7"/>
        <v>3.3166666666511446</v>
      </c>
      <c r="H84" s="26"/>
    </row>
    <row r="85" spans="2:8" x14ac:dyDescent="0.25">
      <c r="B85" s="4"/>
      <c r="C85" s="4">
        <v>8</v>
      </c>
      <c r="D85" s="16">
        <v>41649.384027777778</v>
      </c>
      <c r="E85" s="16">
        <v>41649.490277777775</v>
      </c>
      <c r="F85" s="17">
        <f t="shared" si="8"/>
        <v>0.10624999999708962</v>
      </c>
      <c r="G85" s="28">
        <f t="shared" si="7"/>
        <v>2.5499999999301508</v>
      </c>
      <c r="H85" s="26"/>
    </row>
    <row r="86" spans="2:8" x14ac:dyDescent="0.25">
      <c r="B86" s="4"/>
      <c r="C86" s="4">
        <v>9</v>
      </c>
      <c r="D86" s="16">
        <v>41649.756249999999</v>
      </c>
      <c r="E86" s="16">
        <v>41649.966666666667</v>
      </c>
      <c r="F86" s="17">
        <f t="shared" si="8"/>
        <v>0.21041666666860692</v>
      </c>
      <c r="G86" s="28">
        <f t="shared" si="7"/>
        <v>5.0500000000465661</v>
      </c>
      <c r="H86" s="26"/>
    </row>
    <row r="87" spans="2:8" x14ac:dyDescent="0.25">
      <c r="B87" s="4"/>
      <c r="C87" s="4">
        <v>10</v>
      </c>
      <c r="D87" s="16">
        <v>41650.075694444444</v>
      </c>
      <c r="E87" s="16">
        <v>41650.094444444447</v>
      </c>
      <c r="F87" s="28">
        <f t="shared" si="8"/>
        <v>1.8750000002910383E-2</v>
      </c>
      <c r="G87" s="28">
        <f t="shared" si="7"/>
        <v>0.45000000006984919</v>
      </c>
      <c r="H87" s="26" t="s">
        <v>88</v>
      </c>
    </row>
    <row r="88" spans="2:8" x14ac:dyDescent="0.25">
      <c r="B88" s="4"/>
      <c r="C88" s="4">
        <v>11</v>
      </c>
      <c r="D88" s="16">
        <v>41650.190972222219</v>
      </c>
      <c r="E88" s="16">
        <v>41650.288194444445</v>
      </c>
      <c r="F88" s="17">
        <f t="shared" si="8"/>
        <v>9.7222222226264421E-2</v>
      </c>
      <c r="G88" s="28">
        <f t="shared" si="7"/>
        <v>2.3333333334303461</v>
      </c>
      <c r="H88" s="26"/>
    </row>
    <row r="89" spans="2:8" x14ac:dyDescent="0.25">
      <c r="B89" s="4"/>
      <c r="C89" s="4">
        <v>12</v>
      </c>
      <c r="D89" s="16">
        <v>41650.6</v>
      </c>
      <c r="E89" s="16">
        <v>41650.803472222222</v>
      </c>
      <c r="F89" s="17">
        <f t="shared" si="8"/>
        <v>0.20347222222335404</v>
      </c>
      <c r="G89" s="28">
        <f t="shared" si="7"/>
        <v>4.8833333333604969</v>
      </c>
      <c r="H89" s="26"/>
    </row>
    <row r="90" spans="2:8" x14ac:dyDescent="0.25">
      <c r="B90" s="4"/>
      <c r="C90" s="4">
        <v>13</v>
      </c>
      <c r="D90" s="16">
        <v>41651.211111111108</v>
      </c>
      <c r="E90" s="16">
        <v>41651.324305555558</v>
      </c>
      <c r="F90" s="17">
        <f t="shared" si="8"/>
        <v>0.11319444444961846</v>
      </c>
      <c r="G90" s="28">
        <f t="shared" si="7"/>
        <v>2.716666666790843</v>
      </c>
      <c r="H90" s="26"/>
    </row>
    <row r="91" spans="2:8" x14ac:dyDescent="0.25">
      <c r="B91" s="4"/>
      <c r="C91" s="4">
        <v>14</v>
      </c>
      <c r="D91" s="16">
        <v>41651.907638888886</v>
      </c>
      <c r="E91" s="16">
        <v>41652.190972222219</v>
      </c>
      <c r="F91" s="17">
        <f t="shared" si="8"/>
        <v>0.28333333333284827</v>
      </c>
      <c r="G91" s="28">
        <f t="shared" si="7"/>
        <v>6.7999999999883585</v>
      </c>
      <c r="H91" s="26"/>
    </row>
    <row r="92" spans="2:8" x14ac:dyDescent="0.25">
      <c r="B92" s="4"/>
      <c r="C92" s="4">
        <v>15</v>
      </c>
      <c r="D92" s="16">
        <v>41652.927777777775</v>
      </c>
      <c r="E92" s="16">
        <v>41653.166666666664</v>
      </c>
      <c r="F92" s="17">
        <f t="shared" si="8"/>
        <v>0.23888888888905058</v>
      </c>
      <c r="G92" s="28">
        <f t="shared" si="7"/>
        <v>5.7333333333372138</v>
      </c>
      <c r="H92" s="26"/>
    </row>
    <row r="93" spans="2:8" x14ac:dyDescent="0.25">
      <c r="B93" s="4"/>
      <c r="C93" s="4">
        <v>16</v>
      </c>
      <c r="D93" s="16">
        <v>41654.479166666664</v>
      </c>
      <c r="E93" s="16">
        <v>41654.533333333333</v>
      </c>
      <c r="F93" s="17">
        <f t="shared" si="8"/>
        <v>5.4166666668606922E-2</v>
      </c>
      <c r="G93" s="28">
        <f t="shared" si="7"/>
        <v>1.3000000000465661</v>
      </c>
      <c r="H93" s="26"/>
    </row>
    <row r="94" spans="2:8" x14ac:dyDescent="0.25">
      <c r="B94" s="4"/>
      <c r="C94" s="4">
        <v>17</v>
      </c>
      <c r="D94" s="16">
        <v>41654.879166666666</v>
      </c>
      <c r="E94" s="16">
        <v>41654.979861111111</v>
      </c>
      <c r="F94" s="17">
        <f t="shared" si="8"/>
        <v>0.10069444444525288</v>
      </c>
      <c r="G94" s="28">
        <f t="shared" si="7"/>
        <v>2.4166666666860692</v>
      </c>
      <c r="H94" s="26"/>
    </row>
    <row r="95" spans="2:8" x14ac:dyDescent="0.25">
      <c r="B95" s="4"/>
      <c r="C95" s="4">
        <v>18</v>
      </c>
      <c r="D95" s="16">
        <v>41655.063194444447</v>
      </c>
      <c r="E95" s="16">
        <v>41655.118055555555</v>
      </c>
      <c r="F95" s="17">
        <f t="shared" si="8"/>
        <v>5.486111110803904E-2</v>
      </c>
      <c r="G95" s="28">
        <f t="shared" si="7"/>
        <v>1.316666666592937</v>
      </c>
      <c r="H95" s="26"/>
    </row>
    <row r="96" spans="2:8" x14ac:dyDescent="0.25">
      <c r="B96" s="4"/>
      <c r="C96" s="4">
        <v>19</v>
      </c>
      <c r="D96" s="16">
        <v>41655.150694444441</v>
      </c>
      <c r="E96" s="16">
        <v>41655.201388888891</v>
      </c>
      <c r="F96" s="17">
        <f t="shared" si="8"/>
        <v>5.0694444449618459E-2</v>
      </c>
      <c r="G96" s="28">
        <f t="shared" si="7"/>
        <v>1.216666666790843</v>
      </c>
      <c r="H96" s="26"/>
    </row>
    <row r="97" spans="2:8" x14ac:dyDescent="0.25">
      <c r="B97" s="4"/>
      <c r="C97" s="4">
        <v>20</v>
      </c>
      <c r="D97" s="16">
        <v>41655.397222222222</v>
      </c>
      <c r="E97" s="16">
        <v>41655.418055555558</v>
      </c>
      <c r="F97" s="17">
        <f t="shared" si="8"/>
        <v>2.0833333335758653E-2</v>
      </c>
      <c r="G97" s="28">
        <f t="shared" si="7"/>
        <v>0.50000000005820766</v>
      </c>
      <c r="H97" s="26" t="s">
        <v>88</v>
      </c>
    </row>
    <row r="98" spans="2:8" x14ac:dyDescent="0.25">
      <c r="B98" s="4"/>
      <c r="C98" s="4">
        <v>21</v>
      </c>
      <c r="D98" s="16">
        <v>41655.543749999997</v>
      </c>
      <c r="E98" s="16">
        <v>41655.680555555555</v>
      </c>
      <c r="F98" s="17">
        <f t="shared" si="8"/>
        <v>0.1368055555576575</v>
      </c>
      <c r="G98" s="28">
        <f t="shared" si="7"/>
        <v>3.28333333338378</v>
      </c>
      <c r="H98" s="26"/>
    </row>
    <row r="99" spans="2:8" x14ac:dyDescent="0.25">
      <c r="B99" s="4"/>
      <c r="C99" s="4">
        <v>22</v>
      </c>
      <c r="D99" s="16">
        <v>41655.872916666667</v>
      </c>
      <c r="E99" s="16">
        <v>41655.900694444441</v>
      </c>
      <c r="F99" s="28">
        <f t="shared" si="8"/>
        <v>2.7777777773735579E-2</v>
      </c>
      <c r="G99" s="28">
        <f t="shared" si="7"/>
        <v>0.6666666665696539</v>
      </c>
      <c r="H99" s="26" t="s">
        <v>88</v>
      </c>
    </row>
    <row r="100" spans="2:8" x14ac:dyDescent="0.25">
      <c r="B100" s="4"/>
      <c r="C100" s="4">
        <v>23</v>
      </c>
      <c r="D100" s="16">
        <v>41656.066666666666</v>
      </c>
      <c r="E100" s="16">
        <v>41656.182638888888</v>
      </c>
      <c r="F100" s="17">
        <f t="shared" si="8"/>
        <v>0.11597222222189885</v>
      </c>
      <c r="G100" s="28">
        <f t="shared" si="7"/>
        <v>2.7833333333255723</v>
      </c>
      <c r="H100" s="26"/>
    </row>
    <row r="101" spans="2:8" x14ac:dyDescent="0.25">
      <c r="B101" s="4"/>
      <c r="C101" s="4">
        <v>24</v>
      </c>
      <c r="D101" s="16">
        <v>41656.51666666667</v>
      </c>
      <c r="E101" s="16">
        <v>41656.583333333336</v>
      </c>
      <c r="F101" s="17">
        <f t="shared" si="8"/>
        <v>6.6666666665696539E-2</v>
      </c>
      <c r="G101" s="28">
        <f t="shared" si="7"/>
        <v>1.5999999999767169</v>
      </c>
      <c r="H101" s="26"/>
    </row>
    <row r="102" spans="2:8" x14ac:dyDescent="0.25">
      <c r="B102" s="4"/>
      <c r="C102" s="4">
        <v>25</v>
      </c>
      <c r="D102" s="16">
        <v>41656.743055555555</v>
      </c>
      <c r="E102" s="16">
        <v>41656.911805555559</v>
      </c>
      <c r="F102" s="17">
        <f t="shared" si="8"/>
        <v>0.16875000000436557</v>
      </c>
      <c r="G102" s="28">
        <f t="shared" si="7"/>
        <v>4.0500000001047738</v>
      </c>
      <c r="H102" s="26"/>
    </row>
    <row r="103" spans="2:8" x14ac:dyDescent="0.25">
      <c r="B103" s="4"/>
      <c r="C103" s="4">
        <v>26</v>
      </c>
      <c r="D103" s="16">
        <v>41657.129861111112</v>
      </c>
      <c r="E103" s="16">
        <v>41657.226388888892</v>
      </c>
      <c r="F103" s="17">
        <f t="shared" si="8"/>
        <v>9.6527777779556345E-2</v>
      </c>
      <c r="G103" s="28">
        <f t="shared" si="7"/>
        <v>2.3166666667093523</v>
      </c>
      <c r="H103" s="26"/>
    </row>
    <row r="104" spans="2:8" x14ac:dyDescent="0.25">
      <c r="B104" s="4"/>
      <c r="C104" s="4">
        <v>27</v>
      </c>
      <c r="D104" s="16">
        <v>41657.40625</v>
      </c>
      <c r="E104" s="16">
        <v>41657.542361111111</v>
      </c>
      <c r="F104" s="17">
        <f t="shared" si="8"/>
        <v>0.13611111111094942</v>
      </c>
      <c r="G104" s="28">
        <f t="shared" si="7"/>
        <v>3.2666666666627862</v>
      </c>
      <c r="H104" s="26"/>
    </row>
    <row r="105" spans="2:8" x14ac:dyDescent="0.25">
      <c r="B105" s="4"/>
      <c r="C105" s="4">
        <v>28</v>
      </c>
      <c r="D105" s="16">
        <v>41657.660416666666</v>
      </c>
      <c r="E105" s="16">
        <v>41657.839583333334</v>
      </c>
      <c r="F105" s="17">
        <f t="shared" si="8"/>
        <v>0.17916666666860692</v>
      </c>
      <c r="G105" s="28">
        <f t="shared" si="7"/>
        <v>4.3000000000465661</v>
      </c>
      <c r="H105" s="26"/>
    </row>
    <row r="106" spans="2:8" x14ac:dyDescent="0.25">
      <c r="B106" s="4"/>
      <c r="C106" s="4">
        <v>29</v>
      </c>
      <c r="D106" s="16">
        <v>41658.118750000001</v>
      </c>
      <c r="E106" s="16">
        <v>41658.288888888892</v>
      </c>
      <c r="F106" s="17">
        <f t="shared" si="8"/>
        <v>0.17013888889050577</v>
      </c>
      <c r="G106" s="28">
        <f t="shared" si="7"/>
        <v>4.0833333333721384</v>
      </c>
      <c r="H106" s="26"/>
    </row>
    <row r="107" spans="2:8" x14ac:dyDescent="0.25">
      <c r="B107" s="4"/>
      <c r="C107" s="4">
        <v>30</v>
      </c>
      <c r="D107" s="16">
        <v>41658.977083333331</v>
      </c>
      <c r="E107" s="16">
        <v>41659.135416666664</v>
      </c>
      <c r="F107" s="17">
        <f t="shared" si="8"/>
        <v>0.15833333333284827</v>
      </c>
      <c r="G107" s="28">
        <f t="shared" si="7"/>
        <v>3.7999999999883585</v>
      </c>
      <c r="H107" s="26"/>
    </row>
    <row r="108" spans="2:8" x14ac:dyDescent="0.25">
      <c r="B108" s="4"/>
      <c r="C108" s="4">
        <v>31</v>
      </c>
      <c r="D108" s="16">
        <v>41659.65625</v>
      </c>
      <c r="E108" s="16">
        <v>41659.888194444444</v>
      </c>
      <c r="F108" s="17">
        <f t="shared" si="8"/>
        <v>0.23194444444379769</v>
      </c>
      <c r="G108" s="28">
        <f t="shared" si="7"/>
        <v>5.5666666666511446</v>
      </c>
      <c r="H108" s="26"/>
    </row>
    <row r="109" spans="2:8" x14ac:dyDescent="0.25">
      <c r="B109" s="4"/>
      <c r="C109" s="4">
        <v>32</v>
      </c>
      <c r="D109" s="16">
        <v>41660.140277777777</v>
      </c>
      <c r="E109" s="16">
        <v>41660.250694444447</v>
      </c>
      <c r="F109" s="17">
        <f t="shared" si="8"/>
        <v>0.11041666667006211</v>
      </c>
      <c r="G109" s="28">
        <f t="shared" si="7"/>
        <v>2.6500000000814907</v>
      </c>
      <c r="H109" s="26"/>
    </row>
    <row r="110" spans="2:8" x14ac:dyDescent="0.25">
      <c r="B110" s="4"/>
      <c r="C110" s="4">
        <v>33</v>
      </c>
      <c r="D110" s="16">
        <v>41660.661111111112</v>
      </c>
      <c r="E110" s="16">
        <v>41660.888888888891</v>
      </c>
      <c r="F110" s="17">
        <f t="shared" si="8"/>
        <v>0.22777777777810115</v>
      </c>
      <c r="G110" s="28">
        <f t="shared" si="7"/>
        <v>5.4666666666744277</v>
      </c>
      <c r="H110" s="26"/>
    </row>
    <row r="111" spans="2:8" x14ac:dyDescent="0.25">
      <c r="B111" s="4"/>
      <c r="C111" s="4">
        <v>34</v>
      </c>
      <c r="D111" s="16">
        <v>41661.093055555553</v>
      </c>
      <c r="E111" s="16">
        <v>41661.125694444447</v>
      </c>
      <c r="F111" s="28">
        <f t="shared" si="8"/>
        <v>3.2638888893416151E-2</v>
      </c>
      <c r="G111" s="28">
        <f t="shared" si="7"/>
        <v>0.78333333344198763</v>
      </c>
      <c r="H111" s="26"/>
    </row>
    <row r="112" spans="2:8" x14ac:dyDescent="0.25">
      <c r="B112" s="4"/>
      <c r="C112" s="4">
        <v>35</v>
      </c>
      <c r="D112" s="16">
        <v>41662.447916666664</v>
      </c>
      <c r="E112" s="16">
        <v>41662.61041666667</v>
      </c>
      <c r="F112" s="17">
        <f t="shared" si="8"/>
        <v>0.16250000000582077</v>
      </c>
      <c r="G112" s="28">
        <f t="shared" si="7"/>
        <v>3.9000000001396984</v>
      </c>
      <c r="H112" s="26"/>
    </row>
    <row r="113" spans="1:9" x14ac:dyDescent="0.25">
      <c r="B113" s="4"/>
      <c r="C113" s="4">
        <v>36</v>
      </c>
      <c r="D113" s="16">
        <v>41663.133333333331</v>
      </c>
      <c r="E113" s="16">
        <v>41663.179166666669</v>
      </c>
      <c r="F113" s="28">
        <f t="shared" si="8"/>
        <v>4.5833333337213844E-2</v>
      </c>
      <c r="G113" s="28">
        <f t="shared" si="7"/>
        <v>1.1000000000931323</v>
      </c>
      <c r="H113" s="26"/>
    </row>
    <row r="114" spans="1:9" x14ac:dyDescent="0.25">
      <c r="B114" s="4"/>
      <c r="C114" s="4">
        <v>37</v>
      </c>
      <c r="D114" s="16">
        <v>41663.694444444445</v>
      </c>
      <c r="E114" s="16">
        <v>41663.922222222223</v>
      </c>
      <c r="F114" s="17">
        <f t="shared" si="8"/>
        <v>0.22777777777810115</v>
      </c>
      <c r="G114" s="28">
        <f t="shared" si="7"/>
        <v>5.4666666666744277</v>
      </c>
      <c r="H114" s="26"/>
    </row>
    <row r="115" spans="1:9" x14ac:dyDescent="0.25">
      <c r="B115" s="4"/>
      <c r="C115" s="4">
        <v>38</v>
      </c>
      <c r="D115" s="16">
        <v>41664.798611111109</v>
      </c>
      <c r="E115" s="16">
        <v>41664.861111111109</v>
      </c>
      <c r="F115" s="17">
        <f t="shared" si="8"/>
        <v>6.25E-2</v>
      </c>
      <c r="G115" s="28">
        <f t="shared" si="7"/>
        <v>1.5</v>
      </c>
      <c r="H115" s="26"/>
    </row>
    <row r="116" spans="1:9" x14ac:dyDescent="0.25">
      <c r="B116" s="4"/>
      <c r="C116" s="4">
        <v>39</v>
      </c>
      <c r="D116" s="16">
        <v>41665.261111111111</v>
      </c>
      <c r="E116" s="16">
        <v>41665.272222222222</v>
      </c>
      <c r="F116" s="28">
        <f t="shared" si="8"/>
        <v>1.1111111110949423E-2</v>
      </c>
      <c r="G116" s="28">
        <f t="shared" si="7"/>
        <v>0.26666666666278616</v>
      </c>
      <c r="H116" s="26" t="s">
        <v>88</v>
      </c>
    </row>
    <row r="117" spans="1:9" x14ac:dyDescent="0.25">
      <c r="B117" s="4"/>
      <c r="C117" s="4">
        <v>40</v>
      </c>
      <c r="D117" s="16">
        <v>41665.430555555555</v>
      </c>
      <c r="E117" s="16">
        <v>41665.518750000003</v>
      </c>
      <c r="F117" s="17">
        <f t="shared" si="8"/>
        <v>8.8194444448163267E-2</v>
      </c>
      <c r="G117" s="28">
        <f t="shared" si="7"/>
        <v>2.1166666667559184</v>
      </c>
      <c r="H117" s="26"/>
    </row>
    <row r="118" spans="1:9" x14ac:dyDescent="0.25">
      <c r="B118" s="4"/>
      <c r="C118" s="4">
        <v>41</v>
      </c>
      <c r="D118" s="16">
        <v>41665.584027777775</v>
      </c>
      <c r="E118" s="16">
        <v>41665.693749999999</v>
      </c>
      <c r="F118" s="17">
        <f t="shared" si="8"/>
        <v>0.10972222222335404</v>
      </c>
      <c r="G118" s="28">
        <f t="shared" si="7"/>
        <v>2.6333333333604969</v>
      </c>
      <c r="H118" s="26"/>
    </row>
    <row r="119" spans="1:9" x14ac:dyDescent="0.25">
      <c r="B119" s="4"/>
      <c r="C119" s="4">
        <v>42</v>
      </c>
      <c r="D119" s="16">
        <v>41665.784722222219</v>
      </c>
      <c r="E119" s="16">
        <v>41665.816666666666</v>
      </c>
      <c r="F119" s="28">
        <f t="shared" si="8"/>
        <v>3.1944444446708076E-2</v>
      </c>
      <c r="G119" s="28">
        <f t="shared" si="7"/>
        <v>0.76666666672099382</v>
      </c>
      <c r="H119" s="26"/>
    </row>
    <row r="120" spans="1:9" x14ac:dyDescent="0.25">
      <c r="B120" s="4"/>
      <c r="C120" s="4">
        <v>43</v>
      </c>
      <c r="D120" s="16">
        <v>41665.975694444445</v>
      </c>
      <c r="E120" s="16">
        <v>41666.039583333331</v>
      </c>
      <c r="F120" s="17">
        <f t="shared" si="8"/>
        <v>6.3888888886140194E-2</v>
      </c>
      <c r="G120" s="28">
        <f t="shared" si="7"/>
        <v>1.5333333332673647</v>
      </c>
      <c r="H120" s="26"/>
    </row>
    <row r="121" spans="1:9" x14ac:dyDescent="0.25">
      <c r="B121" s="4"/>
      <c r="C121" s="4">
        <v>44</v>
      </c>
      <c r="D121" s="16">
        <v>41665.977083333331</v>
      </c>
      <c r="E121" s="16">
        <v>41666.05972222222</v>
      </c>
      <c r="F121" s="17">
        <f t="shared" si="8"/>
        <v>8.2638888889050577E-2</v>
      </c>
      <c r="G121" s="28">
        <f t="shared" si="7"/>
        <v>1.9833333333372138</v>
      </c>
      <c r="H121" s="26"/>
    </row>
    <row r="122" spans="1:9" x14ac:dyDescent="0.25">
      <c r="B122" s="4"/>
      <c r="C122" s="4">
        <v>45</v>
      </c>
      <c r="D122" s="16">
        <v>41666.541666666664</v>
      </c>
      <c r="E122" s="16">
        <v>41666.643055555556</v>
      </c>
      <c r="F122" s="17">
        <f t="shared" si="8"/>
        <v>0.10138888889196096</v>
      </c>
      <c r="G122" s="28">
        <f t="shared" si="7"/>
        <v>2.433333333407063</v>
      </c>
      <c r="H122" s="26"/>
    </row>
    <row r="123" spans="1:9" x14ac:dyDescent="0.25">
      <c r="B123" s="4"/>
      <c r="C123" s="4">
        <v>46</v>
      </c>
      <c r="D123" s="16">
        <v>41666.919444444444</v>
      </c>
      <c r="E123" s="16">
        <v>41667.084027777775</v>
      </c>
      <c r="F123" s="17">
        <f t="shared" si="8"/>
        <v>0.16458333333139308</v>
      </c>
      <c r="G123" s="28">
        <f t="shared" si="7"/>
        <v>3.9499999999534339</v>
      </c>
      <c r="H123" s="26"/>
    </row>
    <row r="124" spans="1:9" x14ac:dyDescent="0.25">
      <c r="B124" s="4"/>
      <c r="C124" s="4">
        <v>47</v>
      </c>
      <c r="D124" s="16">
        <v>41667.259722222225</v>
      </c>
      <c r="E124" s="16">
        <v>41667.431944444441</v>
      </c>
      <c r="F124" s="17">
        <f t="shared" si="8"/>
        <v>0.17222222221607808</v>
      </c>
      <c r="G124" s="28">
        <f t="shared" si="7"/>
        <v>4.1333333331858739</v>
      </c>
      <c r="H124" s="26"/>
    </row>
    <row r="125" spans="1:9" x14ac:dyDescent="0.25">
      <c r="B125" s="4"/>
      <c r="C125" s="4">
        <v>48</v>
      </c>
      <c r="D125" s="16">
        <v>41667.509027777778</v>
      </c>
      <c r="E125" s="16">
        <v>41667.678472222222</v>
      </c>
      <c r="F125" s="17">
        <f t="shared" si="8"/>
        <v>0.16944444444379769</v>
      </c>
      <c r="G125" s="28">
        <f t="shared" si="7"/>
        <v>4.0666666666511446</v>
      </c>
      <c r="H125" s="41">
        <f>AVERAGE(F78:F126)</f>
        <v>0.1193027210893164</v>
      </c>
      <c r="I125" s="41">
        <f>STDEV(F78:F126)</f>
        <v>7.883116800604624E-2</v>
      </c>
    </row>
    <row r="126" spans="1:9" x14ac:dyDescent="0.25">
      <c r="B126" s="4"/>
      <c r="C126" s="4">
        <v>49</v>
      </c>
      <c r="D126" s="16">
        <v>41667.787499999999</v>
      </c>
      <c r="E126" s="16">
        <v>41667.808333333334</v>
      </c>
      <c r="F126" s="28">
        <f t="shared" si="8"/>
        <v>2.0833333335758653E-2</v>
      </c>
      <c r="G126" s="28">
        <f t="shared" si="7"/>
        <v>0.50000000005820766</v>
      </c>
      <c r="H126" s="41">
        <f>AVERAGE($F$78:$F$86,$F$88:$F$96,$F$98,$F$100:$F$115,$F$117:$F$126)</f>
        <v>0.12816358024784777</v>
      </c>
      <c r="I126" s="41">
        <f>STDEV($F$78:$F$86,$F$88:$F$96,$F$98,$F$100:$F$115,$F$117:$F$126)</f>
        <v>7.6107948078875165E-2</v>
      </c>
    </row>
    <row r="127" spans="1:9" x14ac:dyDescent="0.25">
      <c r="B127" s="4"/>
      <c r="C127" s="3"/>
      <c r="D127" s="3"/>
      <c r="E127" s="3"/>
      <c r="F127" s="17"/>
      <c r="G127" s="28"/>
    </row>
    <row r="128" spans="1:9" x14ac:dyDescent="0.25">
      <c r="A128" t="s">
        <v>21</v>
      </c>
      <c r="B128" s="4" t="s">
        <v>22</v>
      </c>
      <c r="C128" s="4">
        <v>1</v>
      </c>
      <c r="D128" s="16">
        <v>41646.967361111114</v>
      </c>
      <c r="E128" s="16">
        <v>41647.03125</v>
      </c>
      <c r="F128" s="17">
        <f t="shared" ref="F128:G149" si="9">E128-D128</f>
        <v>6.3888888886140194E-2</v>
      </c>
      <c r="G128" s="28">
        <f t="shared" si="7"/>
        <v>1.5333333332673647</v>
      </c>
    </row>
    <row r="129" spans="2:8" x14ac:dyDescent="0.25">
      <c r="B129" s="4"/>
      <c r="C129" s="4">
        <v>2</v>
      </c>
      <c r="D129" s="16">
        <v>41647.035416666666</v>
      </c>
      <c r="E129" s="16">
        <v>41647.086111111108</v>
      </c>
      <c r="F129" s="17">
        <f t="shared" si="9"/>
        <v>5.0694444442342501E-2</v>
      </c>
      <c r="G129" s="28">
        <f t="shared" si="7"/>
        <v>1.21666666661622</v>
      </c>
    </row>
    <row r="130" spans="2:8" x14ac:dyDescent="0.25">
      <c r="B130" s="4"/>
      <c r="C130" s="4">
        <v>3</v>
      </c>
      <c r="D130" s="16">
        <v>41647.09375</v>
      </c>
      <c r="E130" s="16">
        <v>41647.10833333333</v>
      </c>
      <c r="F130" s="28">
        <f t="shared" si="9"/>
        <v>1.4583333329937886E-2</v>
      </c>
      <c r="G130" s="28">
        <f t="shared" si="7"/>
        <v>0.34999999991850927</v>
      </c>
      <c r="H130" t="s">
        <v>88</v>
      </c>
    </row>
    <row r="131" spans="2:8" x14ac:dyDescent="0.25">
      <c r="B131" s="4"/>
      <c r="C131" s="4">
        <v>4</v>
      </c>
      <c r="D131" s="16">
        <v>41647.225694444445</v>
      </c>
      <c r="E131" s="16">
        <v>41647.306250000001</v>
      </c>
      <c r="F131" s="17">
        <f t="shared" si="9"/>
        <v>8.0555555556202307E-2</v>
      </c>
      <c r="G131" s="28">
        <f t="shared" ref="G131:G162" si="10">F131*24</f>
        <v>1.9333333333488554</v>
      </c>
    </row>
    <row r="132" spans="2:8" x14ac:dyDescent="0.25">
      <c r="B132" s="4"/>
      <c r="C132" s="4">
        <v>5</v>
      </c>
      <c r="D132" s="16">
        <v>41647.743055555555</v>
      </c>
      <c r="E132" s="16">
        <v>41647.828472222223</v>
      </c>
      <c r="F132" s="17">
        <f t="shared" si="9"/>
        <v>8.5416666668606922E-2</v>
      </c>
      <c r="G132" s="28">
        <f t="shared" si="10"/>
        <v>2.0500000000465661</v>
      </c>
    </row>
    <row r="133" spans="2:8" x14ac:dyDescent="0.25">
      <c r="B133" s="4"/>
      <c r="C133" s="4">
        <v>6</v>
      </c>
      <c r="D133" s="16">
        <v>41647.90625</v>
      </c>
      <c r="E133" s="16">
        <v>41647.963888888888</v>
      </c>
      <c r="F133" s="17">
        <f t="shared" si="9"/>
        <v>5.7638888887595385E-2</v>
      </c>
      <c r="G133" s="28">
        <f t="shared" si="10"/>
        <v>1.3833333333022892</v>
      </c>
    </row>
    <row r="134" spans="2:8" x14ac:dyDescent="0.25">
      <c r="B134" s="4"/>
      <c r="C134" s="4">
        <v>7</v>
      </c>
      <c r="D134" s="16">
        <v>41648.918055555558</v>
      </c>
      <c r="E134" s="16">
        <v>41649.018750000003</v>
      </c>
      <c r="F134" s="17">
        <f t="shared" si="9"/>
        <v>0.10069444444525288</v>
      </c>
      <c r="G134" s="28">
        <f t="shared" si="10"/>
        <v>2.4166666666860692</v>
      </c>
    </row>
    <row r="135" spans="2:8" x14ac:dyDescent="0.25">
      <c r="B135" s="4"/>
      <c r="C135" s="4">
        <v>8</v>
      </c>
      <c r="D135" s="16">
        <v>41650.779166666667</v>
      </c>
      <c r="E135" s="16">
        <v>41650.875</v>
      </c>
      <c r="F135" s="17">
        <f t="shared" si="9"/>
        <v>9.5833333332848269E-2</v>
      </c>
      <c r="G135" s="28">
        <f t="shared" si="10"/>
        <v>2.2999999999883585</v>
      </c>
    </row>
    <row r="136" spans="2:8" x14ac:dyDescent="0.25">
      <c r="B136" s="4"/>
      <c r="C136" s="4">
        <v>9</v>
      </c>
      <c r="D136" s="16">
        <v>41651.792361111111</v>
      </c>
      <c r="E136" s="16">
        <v>41651.82708333333</v>
      </c>
      <c r="F136" s="28">
        <f t="shared" si="9"/>
        <v>3.4722222218988463E-2</v>
      </c>
      <c r="G136" s="28">
        <f t="shared" si="10"/>
        <v>0.83333333325572312</v>
      </c>
    </row>
    <row r="137" spans="2:8" x14ac:dyDescent="0.25">
      <c r="B137" s="4"/>
      <c r="C137" s="4">
        <v>10</v>
      </c>
      <c r="D137" s="16">
        <v>41652.112500000003</v>
      </c>
      <c r="E137" s="16">
        <v>41652.162499999999</v>
      </c>
      <c r="F137" s="28">
        <f t="shared" si="9"/>
        <v>4.9999999995634425E-2</v>
      </c>
      <c r="G137" s="28">
        <f t="shared" si="10"/>
        <v>1.1999999998952262</v>
      </c>
    </row>
    <row r="138" spans="2:8" x14ac:dyDescent="0.25">
      <c r="B138" s="4"/>
      <c r="C138" s="4">
        <v>11</v>
      </c>
      <c r="D138" s="16">
        <v>41652.677083333336</v>
      </c>
      <c r="E138" s="16">
        <v>41653.086805555555</v>
      </c>
      <c r="F138" s="17">
        <f t="shared" si="9"/>
        <v>0.40972222221898846</v>
      </c>
      <c r="G138" s="28">
        <f t="shared" si="10"/>
        <v>9.8333333332557231</v>
      </c>
    </row>
    <row r="139" spans="2:8" x14ac:dyDescent="0.25">
      <c r="B139" s="4"/>
      <c r="C139" s="4">
        <v>12</v>
      </c>
      <c r="D139" s="16">
        <v>41653.912499999999</v>
      </c>
      <c r="E139" s="16">
        <v>41654.115277777775</v>
      </c>
      <c r="F139" s="17">
        <f t="shared" si="9"/>
        <v>0.20277777777664596</v>
      </c>
      <c r="G139" s="28">
        <f t="shared" si="10"/>
        <v>4.8666666666395031</v>
      </c>
    </row>
    <row r="140" spans="2:8" x14ac:dyDescent="0.25">
      <c r="B140" s="4"/>
      <c r="C140" s="4">
        <v>13</v>
      </c>
      <c r="D140" s="16">
        <v>41654.225694444445</v>
      </c>
      <c r="E140" s="16">
        <v>41655.208333333336</v>
      </c>
      <c r="F140" s="17">
        <f t="shared" si="9"/>
        <v>0.98263888889050577</v>
      </c>
      <c r="G140" s="28">
        <f t="shared" si="10"/>
        <v>23.583333333372138</v>
      </c>
    </row>
    <row r="141" spans="2:8" x14ac:dyDescent="0.25">
      <c r="B141" s="4"/>
      <c r="C141" s="4">
        <v>14</v>
      </c>
      <c r="D141" s="16">
        <v>41657.534722222219</v>
      </c>
      <c r="E141" s="16">
        <v>41657.565972222219</v>
      </c>
      <c r="F141" s="28">
        <f t="shared" si="9"/>
        <v>3.125E-2</v>
      </c>
      <c r="G141" s="28">
        <f t="shared" si="10"/>
        <v>0.75</v>
      </c>
    </row>
    <row r="142" spans="2:8" x14ac:dyDescent="0.25">
      <c r="B142" s="4"/>
      <c r="C142" s="4">
        <v>15</v>
      </c>
      <c r="D142" s="16">
        <v>41658.739583333336</v>
      </c>
      <c r="E142" s="16">
        <v>41658.750694444447</v>
      </c>
      <c r="F142" s="28">
        <f t="shared" si="9"/>
        <v>1.1111111110949423E-2</v>
      </c>
      <c r="G142" s="28">
        <f t="shared" si="10"/>
        <v>0.26666666666278616</v>
      </c>
      <c r="H142" t="s">
        <v>88</v>
      </c>
    </row>
    <row r="143" spans="2:8" x14ac:dyDescent="0.25">
      <c r="B143" s="4"/>
      <c r="C143" s="4">
        <v>16</v>
      </c>
      <c r="D143" s="16">
        <v>41659.672222222223</v>
      </c>
      <c r="E143" s="16">
        <v>41659.701388888891</v>
      </c>
      <c r="F143" s="28">
        <f t="shared" si="9"/>
        <v>2.9166666667151731E-2</v>
      </c>
      <c r="G143" s="28">
        <f t="shared" si="10"/>
        <v>0.70000000001164153</v>
      </c>
    </row>
    <row r="144" spans="2:8" x14ac:dyDescent="0.25">
      <c r="B144" s="4"/>
      <c r="C144" s="4">
        <v>17</v>
      </c>
      <c r="D144" s="16">
        <v>41661.040277777778</v>
      </c>
      <c r="E144" s="16">
        <v>41661.111111111109</v>
      </c>
      <c r="F144" s="17">
        <f t="shared" si="9"/>
        <v>7.0833333331393078E-2</v>
      </c>
      <c r="G144" s="28">
        <f t="shared" si="10"/>
        <v>1.6999999999534339</v>
      </c>
    </row>
    <row r="145" spans="1:9" x14ac:dyDescent="0.25">
      <c r="B145" s="4"/>
      <c r="C145" s="4">
        <v>18</v>
      </c>
      <c r="D145" s="16">
        <v>41661.267361111109</v>
      </c>
      <c r="E145" s="16">
        <v>41661.3125</v>
      </c>
      <c r="F145" s="28">
        <f t="shared" si="9"/>
        <v>4.5138888890505768E-2</v>
      </c>
      <c r="G145" s="28">
        <f t="shared" si="10"/>
        <v>1.0833333333721384</v>
      </c>
    </row>
    <row r="146" spans="1:9" x14ac:dyDescent="0.25">
      <c r="B146" s="4"/>
      <c r="C146" s="4">
        <v>19</v>
      </c>
      <c r="D146" s="16">
        <v>41661.748611111114</v>
      </c>
      <c r="E146" s="16">
        <v>41661.993055555555</v>
      </c>
      <c r="F146" s="17">
        <f t="shared" si="9"/>
        <v>0.24444444444088731</v>
      </c>
      <c r="G146" s="28">
        <f t="shared" si="10"/>
        <v>5.8666666665812954</v>
      </c>
    </row>
    <row r="147" spans="1:9" x14ac:dyDescent="0.25">
      <c r="B147" s="4"/>
      <c r="C147" s="4">
        <v>20</v>
      </c>
      <c r="D147" s="16">
        <v>41662.727777777778</v>
      </c>
      <c r="E147" s="16">
        <v>41663.297222222223</v>
      </c>
      <c r="F147" s="17">
        <f t="shared" si="9"/>
        <v>0.56944444444525288</v>
      </c>
      <c r="G147" s="28">
        <f t="shared" si="10"/>
        <v>13.666666666686069</v>
      </c>
    </row>
    <row r="148" spans="1:9" x14ac:dyDescent="0.25">
      <c r="B148" s="4"/>
      <c r="C148" s="4">
        <v>21</v>
      </c>
      <c r="D148" s="16">
        <v>41663.772916666669</v>
      </c>
      <c r="E148" s="18">
        <v>41664.103472222225</v>
      </c>
      <c r="F148" s="17">
        <f t="shared" si="9"/>
        <v>0.33055555555620231</v>
      </c>
      <c r="G148" s="28">
        <f t="shared" si="10"/>
        <v>7.9333333333488554</v>
      </c>
      <c r="H148" s="42">
        <f>AVERAGE(F128:F148)</f>
        <v>0.16957671957581105</v>
      </c>
      <c r="I148" s="42">
        <f>STDEV(F128:F148)</f>
        <v>0.23664131839801797</v>
      </c>
    </row>
    <row r="149" spans="1:9" x14ac:dyDescent="0.25">
      <c r="B149" s="4"/>
      <c r="C149" s="4">
        <v>22</v>
      </c>
      <c r="D149" s="16">
        <v>41664.906944444447</v>
      </c>
      <c r="E149" s="16">
        <v>41664.95208333333</v>
      </c>
      <c r="F149" s="28">
        <f t="shared" si="9"/>
        <v>4.5138888883229811E-2</v>
      </c>
      <c r="G149" s="28">
        <f t="shared" si="10"/>
        <v>1.0833333331975155</v>
      </c>
      <c r="H149" s="42">
        <f>AVERAGE($F$128:$F$129,$F$131:$F$141,$F$143:$F$148)</f>
        <v>0.18607456140269182</v>
      </c>
      <c r="I149" s="42">
        <f>STDEV($F$128:$F$129,$F$131:$F$141,$F$143:$F$148)</f>
        <v>0.2433192433937803</v>
      </c>
    </row>
    <row r="150" spans="1:9" x14ac:dyDescent="0.25">
      <c r="B150" s="4"/>
      <c r="C150" s="4"/>
      <c r="D150" s="4"/>
      <c r="E150" s="4"/>
      <c r="F150" s="4"/>
      <c r="G150" s="28"/>
    </row>
    <row r="151" spans="1:9" x14ac:dyDescent="0.25">
      <c r="A151" t="s">
        <v>23</v>
      </c>
      <c r="B151" s="4" t="s">
        <v>24</v>
      </c>
      <c r="C151" s="4">
        <v>1</v>
      </c>
      <c r="D151" s="18">
        <v>41647.23541666667</v>
      </c>
      <c r="E151" s="16">
        <v>41647.674305555556</v>
      </c>
      <c r="F151" s="17">
        <f t="shared" ref="F151:G162" si="11">E151-D151</f>
        <v>0.43888888888614019</v>
      </c>
      <c r="G151" s="28">
        <f t="shared" si="10"/>
        <v>10.533333333267365</v>
      </c>
    </row>
    <row r="152" spans="1:9" x14ac:dyDescent="0.25">
      <c r="B152" s="4"/>
      <c r="C152" s="4">
        <v>2</v>
      </c>
      <c r="D152" s="29">
        <v>41648.115972222222</v>
      </c>
      <c r="E152" s="16">
        <v>41648.131944444445</v>
      </c>
      <c r="F152" s="28">
        <f t="shared" si="11"/>
        <v>1.5972222223354038E-2</v>
      </c>
      <c r="G152" s="28">
        <f t="shared" si="10"/>
        <v>0.38333333336049691</v>
      </c>
    </row>
    <row r="153" spans="1:9" x14ac:dyDescent="0.25">
      <c r="B153" s="4"/>
      <c r="C153" s="4">
        <v>3</v>
      </c>
      <c r="D153" s="16">
        <v>41648.381944444445</v>
      </c>
      <c r="E153" s="16">
        <v>41648.43472222222</v>
      </c>
      <c r="F153" s="17">
        <f t="shared" si="11"/>
        <v>5.2777777775190771E-2</v>
      </c>
      <c r="G153" s="28">
        <f t="shared" si="10"/>
        <v>1.2666666666045785</v>
      </c>
    </row>
    <row r="154" spans="1:9" x14ac:dyDescent="0.25">
      <c r="B154" s="4"/>
      <c r="C154" s="4">
        <v>4</v>
      </c>
      <c r="D154" s="16">
        <v>41648.450694444444</v>
      </c>
      <c r="E154" s="16">
        <v>41648.494444444441</v>
      </c>
      <c r="F154" s="28">
        <f t="shared" si="11"/>
        <v>4.3749999997089617E-2</v>
      </c>
      <c r="G154" s="28">
        <f t="shared" si="10"/>
        <v>1.0499999999301508</v>
      </c>
    </row>
    <row r="155" spans="1:9" x14ac:dyDescent="0.25">
      <c r="B155" s="4"/>
      <c r="C155" s="4">
        <v>5</v>
      </c>
      <c r="D155" s="16">
        <v>41650.327777777777</v>
      </c>
      <c r="E155" s="16">
        <v>41651.663194444445</v>
      </c>
      <c r="F155" s="17">
        <f t="shared" si="11"/>
        <v>1.3354166666686069</v>
      </c>
      <c r="G155" s="28">
        <f t="shared" si="10"/>
        <v>32.050000000046566</v>
      </c>
    </row>
    <row r="156" spans="1:9" x14ac:dyDescent="0.25">
      <c r="B156" s="4"/>
      <c r="C156" s="4">
        <v>6</v>
      </c>
      <c r="D156" s="16">
        <v>41654.236805555556</v>
      </c>
      <c r="E156" s="16">
        <v>41654.882638888892</v>
      </c>
      <c r="F156" s="17">
        <f t="shared" si="11"/>
        <v>0.64583333333575865</v>
      </c>
      <c r="G156" s="28">
        <f t="shared" si="10"/>
        <v>15.500000000058208</v>
      </c>
    </row>
    <row r="157" spans="1:9" x14ac:dyDescent="0.25">
      <c r="B157" s="4"/>
      <c r="C157" s="4">
        <v>7</v>
      </c>
      <c r="D157" s="16">
        <v>41657.355555555558</v>
      </c>
      <c r="E157" s="16">
        <v>41659.020833333336</v>
      </c>
      <c r="F157" s="17">
        <f t="shared" si="11"/>
        <v>1.6652777777781012</v>
      </c>
      <c r="G157" s="28">
        <f t="shared" si="10"/>
        <v>39.966666666674428</v>
      </c>
    </row>
    <row r="158" spans="1:9" x14ac:dyDescent="0.25">
      <c r="B158" s="4"/>
      <c r="C158" s="4">
        <v>8</v>
      </c>
      <c r="D158" s="16">
        <v>41660.293749999997</v>
      </c>
      <c r="E158" s="16">
        <v>41660.774305555555</v>
      </c>
      <c r="F158" s="17">
        <f t="shared" si="11"/>
        <v>0.4805555555576575</v>
      </c>
      <c r="G158" s="28">
        <f t="shared" si="10"/>
        <v>11.53333333338378</v>
      </c>
    </row>
    <row r="159" spans="1:9" x14ac:dyDescent="0.25">
      <c r="B159" s="4"/>
      <c r="C159" s="4">
        <v>9</v>
      </c>
      <c r="D159" s="16">
        <v>41661.368750000001</v>
      </c>
      <c r="E159" s="16">
        <v>41661.71875</v>
      </c>
      <c r="F159" s="17">
        <f t="shared" si="11"/>
        <v>0.34999999999854481</v>
      </c>
      <c r="G159" s="28">
        <f t="shared" si="10"/>
        <v>8.3999999999650754</v>
      </c>
    </row>
    <row r="160" spans="1:9" x14ac:dyDescent="0.25">
      <c r="B160" s="4"/>
      <c r="C160" s="4">
        <v>10</v>
      </c>
      <c r="D160" s="16">
        <v>41662.357638888891</v>
      </c>
      <c r="E160" s="16">
        <v>41663.953472222223</v>
      </c>
      <c r="F160" s="17">
        <f t="shared" si="11"/>
        <v>1.5958333333328483</v>
      </c>
      <c r="G160" s="28">
        <f t="shared" si="10"/>
        <v>38.299999999988358</v>
      </c>
    </row>
    <row r="161" spans="2:9" x14ac:dyDescent="0.25">
      <c r="B161" s="4"/>
      <c r="C161" s="4">
        <v>11</v>
      </c>
      <c r="D161" s="16">
        <v>41664.372916666667</v>
      </c>
      <c r="E161" s="16">
        <v>41664.729166666664</v>
      </c>
      <c r="F161" s="17">
        <f t="shared" si="11"/>
        <v>0.35624999999708962</v>
      </c>
      <c r="G161" s="28">
        <f t="shared" si="10"/>
        <v>8.5499999999301508</v>
      </c>
    </row>
    <row r="162" spans="2:9" x14ac:dyDescent="0.25">
      <c r="B162" s="4"/>
      <c r="C162" s="4">
        <v>12</v>
      </c>
      <c r="D162" s="16">
        <v>41665.366666666669</v>
      </c>
      <c r="E162" s="18">
        <v>41667.917361111111</v>
      </c>
      <c r="F162" s="17">
        <f t="shared" si="11"/>
        <v>2.5506944444423425</v>
      </c>
      <c r="G162" s="28">
        <f t="shared" si="10"/>
        <v>61.21666666661622</v>
      </c>
      <c r="H162" s="19">
        <f>AVERAGE(F151:F162)</f>
        <v>0.79427083333272697</v>
      </c>
      <c r="I162" s="19">
        <f>STDEV(F151:F162)</f>
        <v>0.80531453884267301</v>
      </c>
    </row>
    <row r="164" spans="2:9" x14ac:dyDescent="0.25">
      <c r="G164" s="40">
        <f>MIN(G2:G162)</f>
        <v>0.21666666667442769</v>
      </c>
    </row>
    <row r="165" spans="2:9" x14ac:dyDescent="0.25">
      <c r="G165" s="40">
        <f>MAX(G2:G162)</f>
        <v>215.75000000005821</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tables</vt:lpstr>
      <vt:lpstr>Individual trip data</vt:lpstr>
    </vt:vector>
  </TitlesOfParts>
  <Company>DPIPWE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Salton</dc:creator>
  <cp:lastModifiedBy>Windows User</cp:lastModifiedBy>
  <dcterms:created xsi:type="dcterms:W3CDTF">2016-09-18T06:24:51Z</dcterms:created>
  <dcterms:modified xsi:type="dcterms:W3CDTF">2016-09-22T01:31:33Z</dcterms:modified>
</cp:coreProperties>
</file>