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bub\Desktop\"/>
    </mc:Choice>
  </mc:AlternateContent>
  <xr:revisionPtr revIDLastSave="0" documentId="13_ncr:1_{7241DDBF-8598-4387-8A65-53127D60D6EC}" xr6:coauthVersionLast="46" xr6:coauthVersionMax="46" xr10:uidLastSave="{00000000-0000-0000-0000-000000000000}"/>
  <bookViews>
    <workbookView xWindow="-120" yWindow="-120" windowWidth="29040" windowHeight="15840" xr2:uid="{94E1089A-C7D0-4932-B10A-0D0B7F5D4F8E}"/>
  </bookViews>
  <sheets>
    <sheet name="Depot_Total" sheetId="1" r:id="rId1"/>
  </sheets>
  <definedNames>
    <definedName name="_xlnm.Print_Area" localSheetId="0">Depot_Total!$A$1:$AG$32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Z23" i="1"/>
  <c r="X23" i="1"/>
  <c r="W23" i="1"/>
  <c r="U23" i="1"/>
  <c r="O23" i="1"/>
  <c r="AD22" i="1"/>
  <c r="S22" i="1"/>
  <c r="L22" i="1"/>
  <c r="K22" i="1"/>
  <c r="J22" i="1"/>
  <c r="I22" i="1"/>
  <c r="H22" i="1"/>
  <c r="P22" i="1" s="1"/>
  <c r="Q22" i="1" s="1"/>
  <c r="AD21" i="1"/>
  <c r="S21" i="1"/>
  <c r="L21" i="1"/>
  <c r="K21" i="1"/>
  <c r="J21" i="1"/>
  <c r="I21" i="1"/>
  <c r="H21" i="1"/>
  <c r="P21" i="1" s="1"/>
  <c r="Q21" i="1" s="1"/>
  <c r="AD20" i="1"/>
  <c r="S20" i="1"/>
  <c r="L20" i="1"/>
  <c r="K20" i="1"/>
  <c r="J20" i="1"/>
  <c r="I20" i="1"/>
  <c r="H20" i="1"/>
  <c r="P20" i="1" s="1"/>
  <c r="Q20" i="1" s="1"/>
  <c r="AD19" i="1"/>
  <c r="S19" i="1"/>
  <c r="L19" i="1"/>
  <c r="K19" i="1"/>
  <c r="J19" i="1"/>
  <c r="I19" i="1"/>
  <c r="H19" i="1"/>
  <c r="P19" i="1" s="1"/>
  <c r="Q19" i="1" s="1"/>
  <c r="AD18" i="1"/>
  <c r="S18" i="1"/>
  <c r="L18" i="1"/>
  <c r="K18" i="1"/>
  <c r="J18" i="1"/>
  <c r="I18" i="1"/>
  <c r="H18" i="1"/>
  <c r="P18" i="1" s="1"/>
  <c r="Q18" i="1" s="1"/>
  <c r="AD17" i="1"/>
  <c r="S17" i="1"/>
  <c r="L17" i="1"/>
  <c r="K17" i="1"/>
  <c r="J17" i="1"/>
  <c r="I17" i="1"/>
  <c r="H17" i="1"/>
  <c r="P17" i="1" s="1"/>
  <c r="Q17" i="1" s="1"/>
  <c r="T17" i="1" s="1"/>
  <c r="V17" i="1" s="1"/>
  <c r="AB17" i="1" s="1"/>
  <c r="AF17" i="1" s="1"/>
  <c r="AD16" i="1"/>
  <c r="S16" i="1"/>
  <c r="L16" i="1"/>
  <c r="K16" i="1"/>
  <c r="J16" i="1"/>
  <c r="I16" i="1"/>
  <c r="H16" i="1"/>
  <c r="P16" i="1" s="1"/>
  <c r="Q16" i="1" s="1"/>
  <c r="AD15" i="1"/>
  <c r="S15" i="1"/>
  <c r="L15" i="1"/>
  <c r="K15" i="1"/>
  <c r="J15" i="1"/>
  <c r="I15" i="1"/>
  <c r="H15" i="1"/>
  <c r="P15" i="1" s="1"/>
  <c r="Q15" i="1" s="1"/>
  <c r="AD14" i="1"/>
  <c r="S14" i="1"/>
  <c r="L14" i="1"/>
  <c r="K14" i="1"/>
  <c r="J14" i="1"/>
  <c r="I14" i="1"/>
  <c r="H14" i="1"/>
  <c r="P14" i="1" s="1"/>
  <c r="Q14" i="1" s="1"/>
  <c r="AD13" i="1"/>
  <c r="S13" i="1"/>
  <c r="L13" i="1"/>
  <c r="K13" i="1"/>
  <c r="J13" i="1"/>
  <c r="I13" i="1"/>
  <c r="H13" i="1"/>
  <c r="P13" i="1" s="1"/>
  <c r="Q13" i="1" s="1"/>
  <c r="AD12" i="1"/>
  <c r="S12" i="1"/>
  <c r="L12" i="1"/>
  <c r="K12" i="1"/>
  <c r="J12" i="1"/>
  <c r="I12" i="1"/>
  <c r="H12" i="1"/>
  <c r="P12" i="1" s="1"/>
  <c r="Q12" i="1" s="1"/>
  <c r="AD11" i="1"/>
  <c r="N11" i="1"/>
  <c r="L11" i="1" s="1"/>
  <c r="H11" i="1"/>
  <c r="P11" i="1" s="1"/>
  <c r="AD10" i="1"/>
  <c r="N10" i="1"/>
  <c r="L10" i="1" s="1"/>
  <c r="H10" i="1"/>
  <c r="P10" i="1" s="1"/>
  <c r="AD9" i="1"/>
  <c r="N9" i="1"/>
  <c r="L9" i="1" s="1"/>
  <c r="H9" i="1"/>
  <c r="P9" i="1" s="1"/>
  <c r="AD8" i="1"/>
  <c r="S8" i="1"/>
  <c r="L8" i="1"/>
  <c r="K8" i="1"/>
  <c r="J8" i="1"/>
  <c r="I8" i="1"/>
  <c r="H8" i="1"/>
  <c r="P8" i="1" s="1"/>
  <c r="Q8" i="1" s="1"/>
  <c r="AD7" i="1"/>
  <c r="S7" i="1"/>
  <c r="L7" i="1"/>
  <c r="K7" i="1"/>
  <c r="J7" i="1"/>
  <c r="I7" i="1"/>
  <c r="Y7" i="1" s="1"/>
  <c r="H7" i="1"/>
  <c r="P7" i="1" s="1"/>
  <c r="Q7" i="1" s="1"/>
  <c r="T21" i="1" l="1"/>
  <c r="V21" i="1" s="1"/>
  <c r="AB21" i="1" s="1"/>
  <c r="AF21" i="1" s="1"/>
  <c r="T20" i="1"/>
  <c r="V20" i="1" s="1"/>
  <c r="AB20" i="1" s="1"/>
  <c r="AF20" i="1" s="1"/>
  <c r="T8" i="1"/>
  <c r="V8" i="1" s="1"/>
  <c r="AB8" i="1" s="1"/>
  <c r="AF8" i="1" s="1"/>
  <c r="I9" i="1"/>
  <c r="Y9" i="1" s="1"/>
  <c r="Y23" i="1" s="1"/>
  <c r="I10" i="1"/>
  <c r="T14" i="1"/>
  <c r="V14" i="1" s="1"/>
  <c r="AB14" i="1" s="1"/>
  <c r="AF14" i="1" s="1"/>
  <c r="Q9" i="1"/>
  <c r="T15" i="1"/>
  <c r="V15" i="1" s="1"/>
  <c r="AB15" i="1" s="1"/>
  <c r="AF15" i="1" s="1"/>
  <c r="T19" i="1"/>
  <c r="V19" i="1" s="1"/>
  <c r="AB19" i="1" s="1"/>
  <c r="AF19" i="1" s="1"/>
  <c r="M15" i="1"/>
  <c r="T13" i="1"/>
  <c r="V13" i="1" s="1"/>
  <c r="AB13" i="1" s="1"/>
  <c r="AF13" i="1" s="1"/>
  <c r="T18" i="1"/>
  <c r="V18" i="1" s="1"/>
  <c r="AB18" i="1" s="1"/>
  <c r="AF18" i="1" s="1"/>
  <c r="J11" i="1"/>
  <c r="M8" i="1"/>
  <c r="Q11" i="1"/>
  <c r="M21" i="1"/>
  <c r="M12" i="1"/>
  <c r="T16" i="1"/>
  <c r="V16" i="1" s="1"/>
  <c r="AB16" i="1" s="1"/>
  <c r="AF16" i="1" s="1"/>
  <c r="L23" i="1"/>
  <c r="J9" i="1"/>
  <c r="M14" i="1"/>
  <c r="M16" i="1"/>
  <c r="M17" i="1"/>
  <c r="M20" i="1"/>
  <c r="T22" i="1"/>
  <c r="V22" i="1" s="1"/>
  <c r="AB22" i="1" s="1"/>
  <c r="AF22" i="1" s="1"/>
  <c r="M18" i="1"/>
  <c r="M19" i="1"/>
  <c r="M22" i="1"/>
  <c r="T12" i="1"/>
  <c r="V12" i="1" s="1"/>
  <c r="AB12" i="1" s="1"/>
  <c r="AF12" i="1" s="1"/>
  <c r="M13" i="1"/>
  <c r="T7" i="1"/>
  <c r="K9" i="1"/>
  <c r="S9" i="1"/>
  <c r="J10" i="1"/>
  <c r="Q10" i="1"/>
  <c r="Q23" i="1" s="1"/>
  <c r="K11" i="1"/>
  <c r="S11" i="1"/>
  <c r="I11" i="1"/>
  <c r="M9" i="1"/>
  <c r="K10" i="1"/>
  <c r="S10" i="1"/>
  <c r="N23" i="1"/>
  <c r="M7" i="1"/>
  <c r="J23" i="1" l="1"/>
  <c r="M11" i="1"/>
  <c r="T11" i="1"/>
  <c r="V11" i="1" s="1"/>
  <c r="AB11" i="1" s="1"/>
  <c r="AF11" i="1" s="1"/>
  <c r="T9" i="1"/>
  <c r="V9" i="1" s="1"/>
  <c r="AB9" i="1" s="1"/>
  <c r="AF9" i="1" s="1"/>
  <c r="K23" i="1"/>
  <c r="I23" i="1"/>
  <c r="S23" i="1"/>
  <c r="M10" i="1"/>
  <c r="M23" i="1" s="1"/>
  <c r="T10" i="1"/>
  <c r="V10" i="1" s="1"/>
  <c r="AB10" i="1" s="1"/>
  <c r="AF10" i="1" s="1"/>
  <c r="V7" i="1"/>
  <c r="T23" i="1" l="1"/>
  <c r="V23" i="1"/>
  <c r="AB7" i="1"/>
  <c r="AF7" i="1" l="1"/>
  <c r="AF23" i="1" s="1"/>
  <c r="A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Asif Shawon</author>
  </authors>
  <commentList>
    <comment ref="B8" authorId="0" shapeId="0" xr:uid="{D5A10687-6E62-4B80-B058-9F311412844B}">
      <text>
        <r>
          <rPr>
            <b/>
            <sz val="9"/>
            <color indexed="81"/>
            <rFont val="Tahoma"/>
            <charset val="1"/>
          </rPr>
          <t xml:space="preserve">Tax
In 6 month probation
DOJ:09.01.21
</t>
        </r>
      </text>
    </comment>
    <comment ref="C8" authorId="0" shapeId="0" xr:uid="{B5626131-61D4-495A-A264-FAA68E9AD5FB}">
      <text>
        <r>
          <rPr>
            <b/>
            <sz val="9"/>
            <color indexed="81"/>
            <rFont val="Tahoma"/>
            <charset val="1"/>
          </rPr>
          <t>3days salary should adjust with Feb'21 salry</t>
        </r>
      </text>
    </comment>
    <comment ref="N10" authorId="0" shapeId="0" xr:uid="{C54497EE-9B53-4AD9-B257-4FF9042E7502}">
      <text>
        <r>
          <rPr>
            <b/>
            <sz val="9"/>
            <color indexed="81"/>
            <rFont val="Tahoma"/>
            <family val="2"/>
          </rPr>
          <t>Jan'21_Increment 15%</t>
        </r>
      </text>
    </comment>
    <comment ref="N11" authorId="0" shapeId="0" xr:uid="{113AEB7E-D348-4A65-B502-50688F2922A5}">
      <text>
        <r>
          <rPr>
            <b/>
            <sz val="9"/>
            <color indexed="81"/>
            <rFont val="Tahoma"/>
            <charset val="1"/>
          </rPr>
          <t>Jan'21_Increment 22%</t>
        </r>
      </text>
    </comment>
    <comment ref="B12" authorId="0" shapeId="0" xr:uid="{16AD779F-685E-4274-A64D-7EFFBAF7DFC8}">
      <text>
        <r>
          <rPr>
            <b/>
            <sz val="9"/>
            <color indexed="81"/>
            <rFont val="Tahoma"/>
            <family val="2"/>
          </rPr>
          <t xml:space="preserve">In 6mnth Probation.
DOJ: 01.12.2020
</t>
        </r>
      </text>
    </comment>
  </commentList>
</comments>
</file>

<file path=xl/sharedStrings.xml><?xml version="1.0" encoding="utf-8"?>
<sst xmlns="http://schemas.openxmlformats.org/spreadsheetml/2006/main" count="134" uniqueCount="114">
  <si>
    <t>Savoy Ice Cream Factory Ltd.</t>
  </si>
  <si>
    <t>Salary for the month of January-2021</t>
  </si>
  <si>
    <t>Sl</t>
  </si>
  <si>
    <t>Name of Employee</t>
  </si>
  <si>
    <t>Department/Designation</t>
  </si>
  <si>
    <t xml:space="preserve">Total Duty </t>
  </si>
  <si>
    <t>Medical Leave</t>
  </si>
  <si>
    <t>Casual Leave</t>
  </si>
  <si>
    <t>Attend Day</t>
  </si>
  <si>
    <t>Attend Day+Medical</t>
  </si>
  <si>
    <t>Basic</t>
  </si>
  <si>
    <t>House Rent</t>
  </si>
  <si>
    <t>Medical Allowance</t>
  </si>
  <si>
    <t>Other Allowance</t>
  </si>
  <si>
    <t>Gross Salary</t>
  </si>
  <si>
    <t xml:space="preserve">Salary </t>
  </si>
  <si>
    <t>Special Allowance</t>
  </si>
  <si>
    <t>Over/(Short) duty  day</t>
  </si>
  <si>
    <t>Amount</t>
  </si>
  <si>
    <t>Over Time</t>
  </si>
  <si>
    <t>Total Overtime</t>
  </si>
  <si>
    <t>Gross Payable</t>
  </si>
  <si>
    <t>Incentive</t>
  </si>
  <si>
    <t>TA/DA</t>
  </si>
  <si>
    <t>PF</t>
  </si>
  <si>
    <t>Tax Deduction</t>
  </si>
  <si>
    <t>Other Deduction</t>
  </si>
  <si>
    <t>Net Payable</t>
  </si>
  <si>
    <t>SL No</t>
  </si>
  <si>
    <t xml:space="preserve">Name of Staff </t>
  </si>
  <si>
    <t>Account No</t>
  </si>
  <si>
    <t>Bank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</si>
  <si>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</si>
  <si>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</si>
  <si>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</si>
  <si>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</si>
  <si>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</si>
  <si>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</si>
  <si>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</si>
  <si>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</si>
  <si>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</si>
  <si>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</si>
  <si>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</si>
  <si>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</si>
  <si>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</si>
  <si>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</si>
  <si>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</si>
  <si>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</si>
  <si>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</si>
  <si>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</si>
  <si>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</si>
  <si>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</si>
  <si>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</si>
  <si>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</si>
  <si>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</si>
  <si>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</si>
  <si>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</si>
  <si>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</si>
  <si>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</si>
  <si>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AB=(V+W+X-Y-Z-AA)</t>
  </si>
  <si>
    <t>RSM</t>
  </si>
  <si>
    <t>SJIBL</t>
  </si>
  <si>
    <t>ASM</t>
  </si>
  <si>
    <t>TSM</t>
  </si>
  <si>
    <t>SR</t>
  </si>
  <si>
    <t>TSO</t>
  </si>
  <si>
    <t>Loader</t>
  </si>
  <si>
    <t>Helper</t>
  </si>
  <si>
    <t>Logistics</t>
  </si>
  <si>
    <t>Total</t>
  </si>
  <si>
    <t>CTG Depot</t>
  </si>
  <si>
    <t>Variable</t>
  </si>
  <si>
    <t>Habibur Rahman</t>
  </si>
  <si>
    <t>300412600000409</t>
  </si>
  <si>
    <t>Jahangir Alam</t>
  </si>
  <si>
    <t>300412600000519</t>
  </si>
  <si>
    <t>Sumon Miah</t>
  </si>
  <si>
    <t>Accounts</t>
  </si>
  <si>
    <t>300412600000418</t>
  </si>
  <si>
    <t>Mohammad Monsur Alam</t>
  </si>
  <si>
    <t>300412600000406</t>
  </si>
  <si>
    <t>Md Sobir Rahman</t>
  </si>
  <si>
    <t>Sr. TSO</t>
  </si>
  <si>
    <t>300412600000408</t>
  </si>
  <si>
    <t>Mohsin Alam</t>
  </si>
  <si>
    <t>300412600000502</t>
  </si>
  <si>
    <t>Abbasuddin</t>
  </si>
  <si>
    <t>Tech</t>
  </si>
  <si>
    <t>300412600000410</t>
  </si>
  <si>
    <t>Sayeem Hossain</t>
  </si>
  <si>
    <t>300412600000411</t>
  </si>
  <si>
    <t>Zahangir Alam</t>
  </si>
  <si>
    <t>300412600000417</t>
  </si>
  <si>
    <t>Abu Bakkar Siddik</t>
  </si>
  <si>
    <t>ADO</t>
  </si>
  <si>
    <t>300412600000492</t>
  </si>
  <si>
    <t>Forhad Hossen</t>
  </si>
  <si>
    <t>300412600000431</t>
  </si>
  <si>
    <t>Md. Mahabub</t>
  </si>
  <si>
    <t>Security Guard</t>
  </si>
  <si>
    <t>300412600000432</t>
  </si>
  <si>
    <t>Md. Alam Fokir</t>
  </si>
  <si>
    <t>300412600000477</t>
  </si>
  <si>
    <t>Md. Ismail Hossain</t>
  </si>
  <si>
    <t>300412600000478</t>
  </si>
  <si>
    <t>Mr. Gonesh</t>
  </si>
  <si>
    <t>300412600000430</t>
  </si>
  <si>
    <t>Md. Ilias</t>
  </si>
  <si>
    <t>300412600000415</t>
  </si>
  <si>
    <t>Proposed by</t>
  </si>
  <si>
    <t>Prepared by</t>
  </si>
  <si>
    <t>Audited by</t>
  </si>
  <si>
    <t>Verified by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</si>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</sst>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0" xfId="0" applyFont="1" applyFill="1"/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7" xfId="0" applyFont="1" applyBorder="1"/>
    <xf numFmtId="0" fontId="6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4" fontId="8" fillId="0" borderId="13" xfId="1" applyNumberFormat="1" applyFont="1" applyFill="1" applyBorder="1" applyAlignment="1">
      <alignment horizontal="center" vertical="center" wrapText="1"/>
    </xf>
    <xf numFmtId="164" fontId="8" fillId="0" borderId="13" xfId="1" applyNumberFormat="1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vertical="center"/>
    </xf>
    <xf numFmtId="164" fontId="8" fillId="0" borderId="13" xfId="0" applyNumberFormat="1" applyFont="1" applyBorder="1"/>
    <xf numFmtId="165" fontId="8" fillId="0" borderId="13" xfId="1" applyNumberFormat="1" applyFont="1" applyFill="1" applyBorder="1"/>
    <xf numFmtId="165" fontId="8" fillId="0" borderId="13" xfId="1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8" fillId="0" borderId="0" xfId="0" applyFont="1"/>
    <xf numFmtId="0" fontId="0" fillId="0" borderId="13" xfId="0" applyBorder="1" applyAlignment="1">
      <alignment horizontal="center"/>
    </xf>
    <xf numFmtId="0" fontId="8" fillId="0" borderId="13" xfId="0" applyFont="1" applyBorder="1"/>
    <xf numFmtId="165" fontId="8" fillId="0" borderId="14" xfId="1" applyNumberFormat="1" applyFont="1" applyFill="1" applyBorder="1" applyAlignment="1">
      <alignment vertical="center"/>
    </xf>
    <xf numFmtId="0" fontId="0" fillId="0" borderId="13" xfId="0" applyBorder="1"/>
    <xf numFmtId="165" fontId="8" fillId="0" borderId="15" xfId="1" applyNumberFormat="1" applyFont="1" applyFill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9" fillId="0" borderId="13" xfId="0" applyFont="1" applyBorder="1"/>
    <xf numFmtId="0" fontId="2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64" fontId="9" fillId="0" borderId="13" xfId="1" applyNumberFormat="1" applyFont="1" applyFill="1" applyBorder="1" applyAlignment="1">
      <alignment horizontal="center" vertical="center" wrapText="1"/>
    </xf>
    <xf numFmtId="164" fontId="9" fillId="0" borderId="13" xfId="1" applyNumberFormat="1" applyFont="1" applyFill="1" applyBorder="1" applyAlignment="1">
      <alignment vertical="center"/>
    </xf>
    <xf numFmtId="164" fontId="9" fillId="0" borderId="13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vertical="center"/>
    </xf>
    <xf numFmtId="164" fontId="9" fillId="0" borderId="13" xfId="0" applyNumberFormat="1" applyFont="1" applyBorder="1"/>
    <xf numFmtId="165" fontId="9" fillId="0" borderId="13" xfId="1" applyNumberFormat="1" applyFont="1" applyFill="1" applyBorder="1"/>
    <xf numFmtId="165" fontId="9" fillId="0" borderId="13" xfId="1" applyNumberFormat="1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165" fontId="9" fillId="0" borderId="15" xfId="1" applyNumberFormat="1" applyFont="1" applyFill="1" applyBorder="1" applyAlignment="1">
      <alignment vertical="center"/>
    </xf>
    <xf numFmtId="0" fontId="9" fillId="0" borderId="0" xfId="0" applyFont="1"/>
    <xf numFmtId="0" fontId="9" fillId="0" borderId="7" xfId="0" applyFont="1" applyBorder="1"/>
    <xf numFmtId="165" fontId="9" fillId="0" borderId="14" xfId="1" applyNumberFormat="1" applyFont="1" applyFill="1" applyBorder="1" applyAlignment="1">
      <alignment vertical="center"/>
    </xf>
    <xf numFmtId="164" fontId="9" fillId="0" borderId="14" xfId="1" applyNumberFormat="1" applyFont="1" applyFill="1" applyBorder="1" applyAlignment="1">
      <alignment horizontal="center" vertical="center"/>
    </xf>
    <xf numFmtId="0" fontId="9" fillId="0" borderId="14" xfId="0" applyFont="1" applyBorder="1"/>
    <xf numFmtId="164" fontId="9" fillId="0" borderId="7" xfId="1" applyNumberFormat="1" applyFont="1" applyFill="1" applyBorder="1" applyAlignment="1">
      <alignment horizontal="center" vertical="center" wrapText="1"/>
    </xf>
    <xf numFmtId="164" fontId="9" fillId="0" borderId="7" xfId="1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6" fillId="0" borderId="13" xfId="1" applyNumberFormat="1" applyFont="1" applyFill="1" applyBorder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/>
    <xf numFmtId="0" fontId="6" fillId="2" borderId="1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3" fontId="6" fillId="0" borderId="13" xfId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5" fontId="8" fillId="0" borderId="7" xfId="1" applyNumberFormat="1" applyFont="1" applyFill="1" applyBorder="1"/>
    <xf numFmtId="165" fontId="8" fillId="0" borderId="16" xfId="1" applyNumberFormat="1" applyFont="1" applyFill="1" applyBorder="1" applyAlignment="1">
      <alignment vertical="center"/>
    </xf>
    <xf numFmtId="164" fontId="8" fillId="0" borderId="16" xfId="1" applyNumberFormat="1" applyFont="1" applyFill="1" applyBorder="1" applyAlignment="1">
      <alignment vertical="center"/>
    </xf>
    <xf numFmtId="43" fontId="8" fillId="0" borderId="13" xfId="1" applyFont="1" applyFill="1" applyBorder="1" applyAlignment="1">
      <alignment vertical="center"/>
    </xf>
    <xf numFmtId="0" fontId="0" fillId="0" borderId="13" xfId="0" quotePrefix="1" applyBorder="1" applyAlignment="1">
      <alignment horizontal="left"/>
    </xf>
    <xf numFmtId="165" fontId="8" fillId="0" borderId="15" xfId="1" applyNumberFormat="1" applyFont="1" applyFill="1" applyBorder="1"/>
    <xf numFmtId="164" fontId="8" fillId="0" borderId="7" xfId="1" applyNumberFormat="1" applyFont="1" applyFill="1" applyBorder="1" applyAlignment="1">
      <alignment vertical="center"/>
    </xf>
    <xf numFmtId="0" fontId="8" fillId="0" borderId="15" xfId="0" applyFont="1" applyBorder="1"/>
    <xf numFmtId="0" fontId="8" fillId="0" borderId="16" xfId="0" applyFont="1" applyBorder="1"/>
    <xf numFmtId="164" fontId="8" fillId="0" borderId="3" xfId="1" applyNumberFormat="1" applyFont="1" applyFill="1" applyBorder="1" applyAlignment="1">
      <alignment horizontal="center" vertical="center"/>
    </xf>
    <xf numFmtId="165" fontId="8" fillId="0" borderId="16" xfId="0" applyNumberFormat="1" applyFont="1" applyBorder="1"/>
    <xf numFmtId="165" fontId="8" fillId="0" borderId="17" xfId="1" applyNumberFormat="1" applyFont="1" applyFill="1" applyBorder="1" applyAlignment="1">
      <alignment vertical="center"/>
    </xf>
    <xf numFmtId="165" fontId="8" fillId="0" borderId="7" xfId="0" applyNumberFormat="1" applyFont="1" applyBorder="1"/>
    <xf numFmtId="164" fontId="8" fillId="0" borderId="14" xfId="1" applyNumberFormat="1" applyFont="1" applyFill="1" applyBorder="1" applyAlignment="1">
      <alignment horizontal="center" vertical="center"/>
    </xf>
    <xf numFmtId="165" fontId="8" fillId="0" borderId="14" xfId="0" applyNumberFormat="1" applyFont="1" applyBorder="1"/>
    <xf numFmtId="0" fontId="8" fillId="0" borderId="14" xfId="0" applyFont="1" applyBorder="1"/>
    <xf numFmtId="164" fontId="9" fillId="0" borderId="13" xfId="0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vertical="center"/>
    </xf>
    <xf numFmtId="0" fontId="9" fillId="0" borderId="13" xfId="0" quotePrefix="1" applyFont="1" applyBorder="1" applyAlignment="1">
      <alignment horizontal="left"/>
    </xf>
    <xf numFmtId="0" fontId="9" fillId="0" borderId="15" xfId="0" applyFont="1" applyBorder="1"/>
    <xf numFmtId="165" fontId="9" fillId="0" borderId="15" xfId="1" applyNumberFormat="1" applyFont="1" applyFill="1" applyBorder="1"/>
    <xf numFmtId="164" fontId="9" fillId="0" borderId="7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37" fontId="6" fillId="0" borderId="13" xfId="1" applyNumberFormat="1" applyFont="1" applyFill="1" applyBorder="1" applyAlignment="1">
      <alignment horizontal="right" vertical="center"/>
    </xf>
    <xf numFmtId="43" fontId="6" fillId="0" borderId="13" xfId="0" applyNumberFormat="1" applyFont="1" applyBorder="1" applyAlignment="1">
      <alignment horizontal="center" vertical="center" wrapText="1"/>
    </xf>
    <xf numFmtId="1" fontId="0" fillId="0" borderId="13" xfId="0" applyNumberForma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37" fontId="6" fillId="0" borderId="0" xfId="1" applyNumberFormat="1" applyFont="1" applyFill="1" applyBorder="1" applyAlignment="1">
      <alignment horizontal="right" vertical="center"/>
    </xf>
    <xf numFmtId="43" fontId="6" fillId="0" borderId="1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8" fillId="0" borderId="0" xfId="1" applyNumberFormat="1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164" fontId="6" fillId="0" borderId="16" xfId="0" applyNumberFormat="1" applyFont="1" applyBorder="1" applyAlignment="1">
      <alignment horizontal="center" vertical="center" wrapText="1"/>
    </xf>
    <xf numFmtId="0" fontId="0" fillId="3" borderId="0" xfId="0" applyFill="1"/>
    <xf numFmtId="43" fontId="6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1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A101-22B4-445E-AF84-D7CA24D235D4}">
  <sheetPr>
    <pageSetUpPr fitToPage="1"/>
  </sheetPr>
  <dimension ref="A1:AG33"/>
  <sheetViews>
    <sheetView tabSelected="1" view="pageBreakPreview" zoomScale="90" zoomScaleNormal="100" zoomScaleSheetLayoutView="90" workbookViewId="0">
      <pane xSplit="3" ySplit="2" topLeftCell="D3" activePane="bottomRight" state="frozenSplit"/>
      <selection activeCell="W1" sqref="W1:X1048576"/>
      <selection pane="topRight" activeCell="W1" sqref="W1:X1048576"/>
      <selection pane="bottomLeft" activeCell="W1" sqref="W1:X1048576"/>
      <selection pane="bottomRight" activeCell="K35" sqref="K35"/>
    </sheetView>
  </sheetViews>
  <sheetFormatPr defaultRowHeight="15" x14ac:dyDescent="0.25"/>
  <cols>
    <col min="1" max="1" width="9.140625" style="100"/>
    <col min="2" max="2" width="26.7109375" bestFit="1" customWidth="1"/>
    <col min="3" max="3" width="12.7109375" customWidth="1"/>
    <col min="4" max="4" width="15" bestFit="1" customWidth="1"/>
    <col min="5" max="5" width="9.140625" style="100"/>
    <col min="7" max="7" width="9.140625" style="108"/>
    <col min="8" max="8" width="13.140625" style="108" customWidth="1"/>
    <col min="9" max="9" width="9.5703125" bestFit="1" customWidth="1"/>
    <col min="13" max="14" width="9.5703125" bestFit="1" customWidth="1"/>
    <col min="15" max="15" width="10.5703125" bestFit="1" customWidth="1"/>
    <col min="16" max="16" width="16.85546875" bestFit="1" customWidth="1"/>
    <col min="17" max="17" width="12.7109375" bestFit="1" customWidth="1"/>
    <col min="18" max="18" width="8.28515625" bestFit="1" customWidth="1"/>
    <col min="19" max="19" width="8.140625" bestFit="1" customWidth="1"/>
    <col min="20" max="20" width="11.140625" bestFit="1" customWidth="1"/>
    <col min="21" max="21" width="10.5703125" bestFit="1" customWidth="1"/>
    <col min="22" max="22" width="13.85546875" bestFit="1" customWidth="1"/>
    <col min="23" max="23" width="10.5703125" bestFit="1" customWidth="1"/>
    <col min="26" max="26" width="13.5703125" bestFit="1" customWidth="1"/>
    <col min="27" max="27" width="11.85546875" customWidth="1"/>
    <col min="28" max="28" width="16.7109375" bestFit="1" customWidth="1"/>
    <col min="30" max="30" width="26.42578125" customWidth="1"/>
    <col min="31" max="31" width="24.140625" bestFit="1" customWidth="1"/>
    <col min="32" max="32" width="14" customWidth="1"/>
    <col min="33" max="33" width="12.5703125" customWidth="1"/>
  </cols>
  <sheetData>
    <row r="1" spans="1:33" ht="21" x14ac:dyDescent="0.3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33" ht="19.5" thickBot="1" x14ac:dyDescent="0.3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1:33" s="26" customFormat="1" ht="15.75" thickBot="1" x14ac:dyDescent="0.3">
      <c r="A3" s="58"/>
      <c r="B3" s="58"/>
      <c r="C3" s="58"/>
      <c r="D3" s="58"/>
      <c r="E3" s="58"/>
      <c r="F3" s="58"/>
      <c r="G3" s="58"/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60"/>
      <c r="AE3" s="60"/>
      <c r="AF3" s="59"/>
      <c r="AG3" s="60"/>
    </row>
    <row r="4" spans="1:33" s="61" customFormat="1" ht="15.75" thickBot="1" x14ac:dyDescent="0.3">
      <c r="A4" s="113" t="s">
        <v>70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"/>
      <c r="AD4" s="1"/>
      <c r="AE4" s="1"/>
      <c r="AF4" s="1"/>
      <c r="AG4" s="1"/>
    </row>
    <row r="5" spans="1:33" s="9" customFormat="1" ht="45" x14ac:dyDescent="0.25">
      <c r="A5" s="62" t="s">
        <v>2</v>
      </c>
      <c r="B5" s="63" t="s">
        <v>3</v>
      </c>
      <c r="C5" s="2" t="s">
        <v>4</v>
      </c>
      <c r="D5" s="63" t="s">
        <v>5</v>
      </c>
      <c r="E5" s="63" t="s">
        <v>6</v>
      </c>
      <c r="F5" s="63" t="s">
        <v>7</v>
      </c>
      <c r="G5" s="5" t="s">
        <v>8</v>
      </c>
      <c r="H5" s="5" t="s">
        <v>9</v>
      </c>
      <c r="I5" s="63" t="s">
        <v>10</v>
      </c>
      <c r="J5" s="63" t="s">
        <v>11</v>
      </c>
      <c r="K5" s="63" t="s">
        <v>12</v>
      </c>
      <c r="L5" s="63" t="s">
        <v>13</v>
      </c>
      <c r="M5" s="63" t="s">
        <v>14</v>
      </c>
      <c r="N5" s="63" t="s">
        <v>15</v>
      </c>
      <c r="O5" s="63" t="s">
        <v>16</v>
      </c>
      <c r="P5" s="63" t="s">
        <v>17</v>
      </c>
      <c r="Q5" s="63" t="s">
        <v>18</v>
      </c>
      <c r="R5" s="4" t="s">
        <v>19</v>
      </c>
      <c r="S5" s="63" t="s">
        <v>18</v>
      </c>
      <c r="T5" s="63" t="s">
        <v>20</v>
      </c>
      <c r="U5" s="63" t="s">
        <v>71</v>
      </c>
      <c r="V5" s="63" t="s">
        <v>21</v>
      </c>
      <c r="W5" s="63" t="s">
        <v>22</v>
      </c>
      <c r="X5" s="63" t="s">
        <v>23</v>
      </c>
      <c r="Y5" s="5" t="s">
        <v>24</v>
      </c>
      <c r="Z5" s="5" t="s">
        <v>25</v>
      </c>
      <c r="AA5" s="3" t="s">
        <v>26</v>
      </c>
      <c r="AB5" s="5" t="s">
        <v>27</v>
      </c>
      <c r="AC5" s="6" t="s">
        <v>28</v>
      </c>
      <c r="AD5" s="7" t="s">
        <v>29</v>
      </c>
      <c r="AE5" s="7" t="s">
        <v>30</v>
      </c>
      <c r="AF5" s="8" t="s">
        <v>18</v>
      </c>
      <c r="AG5" s="64" t="s">
        <v>31</v>
      </c>
    </row>
    <row r="6" spans="1:33" s="14" customFormat="1" ht="30.75" thickBot="1" x14ac:dyDescent="0.3">
      <c r="A6" s="65" t="s">
        <v>32</v>
      </c>
      <c r="B6" s="66" t="s">
        <v>33</v>
      </c>
      <c r="C6" s="66" t="s">
        <v>34</v>
      </c>
      <c r="D6" s="66" t="s">
        <v>35</v>
      </c>
      <c r="E6" s="66" t="s">
        <v>36</v>
      </c>
      <c r="F6" s="67" t="s">
        <v>37</v>
      </c>
      <c r="G6" s="11" t="s">
        <v>38</v>
      </c>
      <c r="H6" s="67" t="s">
        <v>39</v>
      </c>
      <c r="I6" s="11" t="s">
        <v>40</v>
      </c>
      <c r="J6" s="11" t="s">
        <v>41</v>
      </c>
      <c r="K6" s="11" t="s">
        <v>42</v>
      </c>
      <c r="L6" s="11" t="s">
        <v>43</v>
      </c>
      <c r="M6" s="11" t="s">
        <v>44</v>
      </c>
      <c r="N6" s="11" t="s">
        <v>45</v>
      </c>
      <c r="O6" s="11" t="s">
        <v>46</v>
      </c>
      <c r="P6" s="11" t="s">
        <v>47</v>
      </c>
      <c r="Q6" s="11" t="s">
        <v>48</v>
      </c>
      <c r="R6" s="67" t="s">
        <v>49</v>
      </c>
      <c r="S6" s="11" t="s">
        <v>50</v>
      </c>
      <c r="T6" s="11" t="s">
        <v>51</v>
      </c>
      <c r="U6" s="11" t="s">
        <v>52</v>
      </c>
      <c r="V6" s="11" t="s">
        <v>53</v>
      </c>
      <c r="W6" s="10" t="s">
        <v>54</v>
      </c>
      <c r="X6" s="57" t="s">
        <v>55</v>
      </c>
      <c r="Y6" s="68" t="s">
        <v>56</v>
      </c>
      <c r="Z6" s="69" t="s">
        <v>57</v>
      </c>
      <c r="AA6" s="70" t="s">
        <v>58</v>
      </c>
      <c r="AB6" s="70" t="s">
        <v>59</v>
      </c>
      <c r="AC6" s="12"/>
      <c r="AD6" s="13"/>
      <c r="AE6" s="13"/>
      <c r="AF6" s="13"/>
      <c r="AG6" s="12"/>
    </row>
    <row r="7" spans="1:33" s="26" customFormat="1" x14ac:dyDescent="0.25">
      <c r="A7" s="15">
        <v>1</v>
      </c>
      <c r="B7" s="16" t="s">
        <v>72</v>
      </c>
      <c r="C7" s="16" t="s">
        <v>60</v>
      </c>
      <c r="D7" s="5">
        <v>27</v>
      </c>
      <c r="E7" s="17"/>
      <c r="F7" s="18">
        <v>5</v>
      </c>
      <c r="G7" s="17">
        <v>22</v>
      </c>
      <c r="H7" s="18">
        <f>E7+G7+F7</f>
        <v>27</v>
      </c>
      <c r="I7" s="71">
        <f>N7*50%</f>
        <v>40000</v>
      </c>
      <c r="J7" s="19">
        <f>N7*25%</f>
        <v>20000</v>
      </c>
      <c r="K7" s="19">
        <f>N7*15%</f>
        <v>12000</v>
      </c>
      <c r="L7" s="19">
        <f>N7*10%</f>
        <v>8000</v>
      </c>
      <c r="M7" s="20">
        <f t="shared" ref="M7:M22" si="0">I7+J7+K7+L7</f>
        <v>80000</v>
      </c>
      <c r="N7" s="20">
        <v>80000</v>
      </c>
      <c r="O7" s="72">
        <v>17000</v>
      </c>
      <c r="P7" s="21">
        <f>H7-D7</f>
        <v>0</v>
      </c>
      <c r="Q7" s="21">
        <f>P7*(N7/30)</f>
        <v>0</v>
      </c>
      <c r="R7" s="22"/>
      <c r="S7" s="22">
        <f>(N7/30/8)*R7</f>
        <v>0</v>
      </c>
      <c r="T7" s="22">
        <f>Q7+S7</f>
        <v>0</v>
      </c>
      <c r="U7" s="16"/>
      <c r="V7" s="22">
        <f>+U7+T7+N7+O7</f>
        <v>97000</v>
      </c>
      <c r="W7" s="23">
        <v>8000</v>
      </c>
      <c r="X7" s="24"/>
      <c r="Y7" s="73">
        <f>I7*5%</f>
        <v>2000</v>
      </c>
      <c r="Z7" s="74">
        <v>600</v>
      </c>
      <c r="AA7" s="29"/>
      <c r="AB7" s="75">
        <f>ROUND(V7+W7+X7-Y7-Z7-AA7,0)</f>
        <v>102400</v>
      </c>
      <c r="AC7" s="25">
        <v>1</v>
      </c>
      <c r="AD7" s="24" t="str">
        <f t="shared" ref="AD7:AD22" si="1">B7</f>
        <v>Habibur Rahman</v>
      </c>
      <c r="AE7" s="76" t="s">
        <v>73</v>
      </c>
      <c r="AF7" s="24">
        <f>+AB7</f>
        <v>102400</v>
      </c>
      <c r="AG7" s="31" t="s">
        <v>61</v>
      </c>
    </row>
    <row r="8" spans="1:33" s="26" customFormat="1" x14ac:dyDescent="0.25">
      <c r="A8" s="15">
        <v>2</v>
      </c>
      <c r="B8" s="16" t="s">
        <v>74</v>
      </c>
      <c r="C8" s="16" t="s">
        <v>62</v>
      </c>
      <c r="D8" s="5">
        <v>30</v>
      </c>
      <c r="E8" s="17"/>
      <c r="F8" s="18"/>
      <c r="G8" s="17">
        <v>17</v>
      </c>
      <c r="H8" s="18">
        <f>E8+G8+F8</f>
        <v>17</v>
      </c>
      <c r="I8" s="71">
        <f>N8*50%</f>
        <v>22500</v>
      </c>
      <c r="J8" s="19">
        <f>N8*25%</f>
        <v>11250</v>
      </c>
      <c r="K8" s="19">
        <f>N8*15%</f>
        <v>6750</v>
      </c>
      <c r="L8" s="19">
        <f>N8*10%</f>
        <v>4500</v>
      </c>
      <c r="M8" s="20">
        <f t="shared" si="0"/>
        <v>45000</v>
      </c>
      <c r="N8" s="20">
        <v>45000</v>
      </c>
      <c r="O8" s="72"/>
      <c r="P8" s="21">
        <f>H8-D8</f>
        <v>-13</v>
      </c>
      <c r="Q8" s="21">
        <f>P8*(N8/30)</f>
        <v>-19500</v>
      </c>
      <c r="R8" s="22"/>
      <c r="S8" s="22">
        <f>(N8/30/8)*R8</f>
        <v>0</v>
      </c>
      <c r="T8" s="21">
        <f>Q8+S8</f>
        <v>-19500</v>
      </c>
      <c r="U8" s="16"/>
      <c r="V8" s="22">
        <f>+U8+T8+N8+O8</f>
        <v>25500</v>
      </c>
      <c r="W8" s="77"/>
      <c r="X8" s="24"/>
      <c r="Y8" s="21"/>
      <c r="Z8" s="78"/>
      <c r="AA8" s="29"/>
      <c r="AB8" s="75">
        <f>ROUND(V8+W8+X8-Y8-Z8-AA8,0)</f>
        <v>25500</v>
      </c>
      <c r="AC8" s="25">
        <v>2</v>
      </c>
      <c r="AD8" s="24" t="str">
        <f t="shared" si="1"/>
        <v>Jahangir Alam</v>
      </c>
      <c r="AE8" s="76" t="s">
        <v>75</v>
      </c>
      <c r="AF8" s="24">
        <f>+AB8</f>
        <v>25500</v>
      </c>
      <c r="AG8" s="31" t="s">
        <v>61</v>
      </c>
    </row>
    <row r="9" spans="1:33" s="26" customFormat="1" x14ac:dyDescent="0.25">
      <c r="A9" s="15">
        <v>3</v>
      </c>
      <c r="B9" s="28" t="s">
        <v>76</v>
      </c>
      <c r="C9" s="28" t="s">
        <v>77</v>
      </c>
      <c r="D9" s="5">
        <v>27</v>
      </c>
      <c r="E9" s="27"/>
      <c r="F9" s="18"/>
      <c r="G9" s="17">
        <v>27</v>
      </c>
      <c r="H9" s="18">
        <f t="shared" ref="H9:H22" si="2">E9+G9+F9</f>
        <v>27</v>
      </c>
      <c r="I9" s="71">
        <f t="shared" ref="I9:I22" si="3">N9*50%</f>
        <v>11000</v>
      </c>
      <c r="J9" s="19">
        <f t="shared" ref="J9:J22" si="4">N9*25%</f>
        <v>5500</v>
      </c>
      <c r="K9" s="19">
        <f t="shared" ref="K9:K22" si="5">N9*15%</f>
        <v>3300</v>
      </c>
      <c r="L9" s="19">
        <f t="shared" ref="L9:L22" si="6">N9*10%</f>
        <v>2200</v>
      </c>
      <c r="M9" s="20">
        <f t="shared" si="0"/>
        <v>22000</v>
      </c>
      <c r="N9" s="20">
        <f>19000+3000</f>
        <v>22000</v>
      </c>
      <c r="O9" s="28"/>
      <c r="P9" s="21">
        <f t="shared" ref="P9:P22" si="7">H9-D9</f>
        <v>0</v>
      </c>
      <c r="Q9" s="21">
        <f t="shared" ref="Q9:Q22" si="8">P9*(N9/30)</f>
        <v>0</v>
      </c>
      <c r="R9" s="22"/>
      <c r="S9" s="22">
        <f t="shared" ref="S9:S22" si="9">(N9/30/8)*R9</f>
        <v>0</v>
      </c>
      <c r="T9" s="22">
        <f t="shared" ref="T9:T22" si="10">Q9+S9</f>
        <v>0</v>
      </c>
      <c r="U9" s="28"/>
      <c r="V9" s="22">
        <f t="shared" ref="V9:V22" si="11">+U9+T9+N9+O9</f>
        <v>22000</v>
      </c>
      <c r="W9" s="79"/>
      <c r="X9" s="24"/>
      <c r="Y9" s="21">
        <f t="shared" ref="Y9" si="12">I9*5%</f>
        <v>550</v>
      </c>
      <c r="Z9" s="24"/>
      <c r="AA9" s="24"/>
      <c r="AB9" s="75">
        <f t="shared" ref="AB9:AB22" si="13">ROUND(V9+W9+X9-Y9-Z9-AA9,0)</f>
        <v>21450</v>
      </c>
      <c r="AC9" s="25">
        <v>2</v>
      </c>
      <c r="AD9" s="24" t="str">
        <f t="shared" si="1"/>
        <v>Sumon Miah</v>
      </c>
      <c r="AE9" s="76" t="s">
        <v>78</v>
      </c>
      <c r="AF9" s="24">
        <f t="shared" ref="AF9:AF22" si="14">+AB9</f>
        <v>21450</v>
      </c>
      <c r="AG9" s="31" t="s">
        <v>61</v>
      </c>
    </row>
    <row r="10" spans="1:33" s="26" customFormat="1" x14ac:dyDescent="0.25">
      <c r="A10" s="15">
        <v>4</v>
      </c>
      <c r="B10" s="80" t="s">
        <v>79</v>
      </c>
      <c r="C10" s="80" t="s">
        <v>63</v>
      </c>
      <c r="D10" s="5">
        <v>27</v>
      </c>
      <c r="E10" s="27"/>
      <c r="F10" s="30"/>
      <c r="G10" s="17">
        <v>27</v>
      </c>
      <c r="H10" s="18">
        <f t="shared" si="2"/>
        <v>27</v>
      </c>
      <c r="I10" s="71">
        <f t="shared" si="3"/>
        <v>14375</v>
      </c>
      <c r="J10" s="19">
        <f t="shared" si="4"/>
        <v>7187.5</v>
      </c>
      <c r="K10" s="19">
        <f t="shared" si="5"/>
        <v>4312.5</v>
      </c>
      <c r="L10" s="19">
        <f t="shared" si="6"/>
        <v>2875</v>
      </c>
      <c r="M10" s="20">
        <f t="shared" si="0"/>
        <v>28750</v>
      </c>
      <c r="N10" s="81">
        <f>25000+3750</f>
        <v>28750</v>
      </c>
      <c r="O10" s="82"/>
      <c r="P10" s="21">
        <f t="shared" si="7"/>
        <v>0</v>
      </c>
      <c r="Q10" s="21">
        <f t="shared" si="8"/>
        <v>0</v>
      </c>
      <c r="R10" s="22"/>
      <c r="S10" s="22">
        <f t="shared" si="9"/>
        <v>0</v>
      </c>
      <c r="T10" s="22">
        <f t="shared" si="10"/>
        <v>0</v>
      </c>
      <c r="U10" s="80"/>
      <c r="V10" s="22">
        <f t="shared" si="11"/>
        <v>28750</v>
      </c>
      <c r="W10" s="23">
        <v>5000</v>
      </c>
      <c r="X10" s="24"/>
      <c r="Y10" s="21">
        <v>0</v>
      </c>
      <c r="Z10" s="73"/>
      <c r="AA10" s="83"/>
      <c r="AB10" s="75">
        <f t="shared" si="13"/>
        <v>33750</v>
      </c>
      <c r="AC10" s="25">
        <v>3</v>
      </c>
      <c r="AD10" s="24" t="str">
        <f t="shared" si="1"/>
        <v>Mohammad Monsur Alam</v>
      </c>
      <c r="AE10" s="76" t="s">
        <v>80</v>
      </c>
      <c r="AF10" s="24">
        <f t="shared" si="14"/>
        <v>33750</v>
      </c>
      <c r="AG10" s="31" t="s">
        <v>61</v>
      </c>
    </row>
    <row r="11" spans="1:33" s="26" customFormat="1" x14ac:dyDescent="0.25">
      <c r="A11" s="15">
        <v>5</v>
      </c>
      <c r="B11" s="16" t="s">
        <v>81</v>
      </c>
      <c r="C11" s="16" t="s">
        <v>82</v>
      </c>
      <c r="D11" s="5">
        <v>27</v>
      </c>
      <c r="E11" s="27"/>
      <c r="F11" s="27">
        <v>2</v>
      </c>
      <c r="G11" s="17">
        <v>25</v>
      </c>
      <c r="H11" s="18">
        <f t="shared" si="2"/>
        <v>27</v>
      </c>
      <c r="I11" s="71">
        <f t="shared" si="3"/>
        <v>10980</v>
      </c>
      <c r="J11" s="19">
        <f t="shared" si="4"/>
        <v>5490</v>
      </c>
      <c r="K11" s="19">
        <f t="shared" si="5"/>
        <v>3294</v>
      </c>
      <c r="L11" s="19">
        <f t="shared" si="6"/>
        <v>2196</v>
      </c>
      <c r="M11" s="20">
        <f t="shared" si="0"/>
        <v>21960</v>
      </c>
      <c r="N11" s="20">
        <f>18000+3960</f>
        <v>21960</v>
      </c>
      <c r="O11" s="84"/>
      <c r="P11" s="21">
        <f t="shared" si="7"/>
        <v>0</v>
      </c>
      <c r="Q11" s="21">
        <f t="shared" si="8"/>
        <v>0</v>
      </c>
      <c r="R11" s="22"/>
      <c r="S11" s="22">
        <f t="shared" si="9"/>
        <v>0</v>
      </c>
      <c r="T11" s="22">
        <f t="shared" si="10"/>
        <v>0</v>
      </c>
      <c r="U11" s="16"/>
      <c r="V11" s="22">
        <f t="shared" si="11"/>
        <v>21960</v>
      </c>
      <c r="W11" s="23">
        <v>4000</v>
      </c>
      <c r="X11" s="24"/>
      <c r="Y11" s="21">
        <v>0</v>
      </c>
      <c r="Z11" s="21"/>
      <c r="AA11" s="29"/>
      <c r="AB11" s="75">
        <f t="shared" si="13"/>
        <v>25960</v>
      </c>
      <c r="AC11" s="25">
        <v>4</v>
      </c>
      <c r="AD11" s="24" t="str">
        <f t="shared" si="1"/>
        <v>Md Sobir Rahman</v>
      </c>
      <c r="AE11" s="76" t="s">
        <v>83</v>
      </c>
      <c r="AF11" s="24">
        <f t="shared" si="14"/>
        <v>25960</v>
      </c>
      <c r="AG11" s="31" t="s">
        <v>61</v>
      </c>
    </row>
    <row r="12" spans="1:33" s="26" customFormat="1" x14ac:dyDescent="0.25">
      <c r="A12" s="15">
        <v>6</v>
      </c>
      <c r="B12" s="16" t="s">
        <v>84</v>
      </c>
      <c r="C12" s="16" t="s">
        <v>65</v>
      </c>
      <c r="D12" s="5">
        <v>27</v>
      </c>
      <c r="E12" s="27"/>
      <c r="F12" s="27"/>
      <c r="G12" s="17">
        <v>27</v>
      </c>
      <c r="H12" s="18">
        <f t="shared" si="2"/>
        <v>27</v>
      </c>
      <c r="I12" s="71">
        <f t="shared" si="3"/>
        <v>11500</v>
      </c>
      <c r="J12" s="19">
        <f t="shared" si="4"/>
        <v>5750</v>
      </c>
      <c r="K12" s="19">
        <f t="shared" si="5"/>
        <v>3450</v>
      </c>
      <c r="L12" s="19">
        <f t="shared" si="6"/>
        <v>2300</v>
      </c>
      <c r="M12" s="20">
        <f t="shared" si="0"/>
        <v>23000</v>
      </c>
      <c r="N12" s="85">
        <v>23000</v>
      </c>
      <c r="O12" s="86"/>
      <c r="P12" s="21">
        <f t="shared" si="7"/>
        <v>0</v>
      </c>
      <c r="Q12" s="21">
        <f t="shared" si="8"/>
        <v>0</v>
      </c>
      <c r="R12" s="22"/>
      <c r="S12" s="22">
        <f t="shared" si="9"/>
        <v>0</v>
      </c>
      <c r="T12" s="21">
        <f t="shared" si="10"/>
        <v>0</v>
      </c>
      <c r="U12" s="87"/>
      <c r="V12" s="22">
        <f t="shared" si="11"/>
        <v>23000</v>
      </c>
      <c r="W12" s="23"/>
      <c r="X12" s="24"/>
      <c r="Y12" s="21"/>
      <c r="Z12" s="21"/>
      <c r="AA12" s="29"/>
      <c r="AB12" s="75">
        <f t="shared" si="13"/>
        <v>23000</v>
      </c>
      <c r="AC12" s="25">
        <v>5</v>
      </c>
      <c r="AD12" s="24" t="str">
        <f t="shared" si="1"/>
        <v>Mohsin Alam</v>
      </c>
      <c r="AE12" s="76" t="s">
        <v>85</v>
      </c>
      <c r="AF12" s="24">
        <f t="shared" si="14"/>
        <v>23000</v>
      </c>
      <c r="AG12" s="31" t="s">
        <v>61</v>
      </c>
    </row>
    <row r="13" spans="1:33" s="48" customFormat="1" x14ac:dyDescent="0.25">
      <c r="A13" s="32">
        <v>7</v>
      </c>
      <c r="B13" s="49" t="s">
        <v>86</v>
      </c>
      <c r="C13" s="49" t="s">
        <v>87</v>
      </c>
      <c r="D13" s="33">
        <v>27</v>
      </c>
      <c r="E13" s="34"/>
      <c r="F13" s="34"/>
      <c r="G13" s="36">
        <v>27</v>
      </c>
      <c r="H13" s="37">
        <f t="shared" si="2"/>
        <v>27</v>
      </c>
      <c r="I13" s="88">
        <f t="shared" si="3"/>
        <v>8500</v>
      </c>
      <c r="J13" s="38">
        <f t="shared" si="4"/>
        <v>4250</v>
      </c>
      <c r="K13" s="38">
        <f t="shared" si="5"/>
        <v>2550</v>
      </c>
      <c r="L13" s="38">
        <f t="shared" si="6"/>
        <v>1700</v>
      </c>
      <c r="M13" s="40">
        <f t="shared" si="0"/>
        <v>17000</v>
      </c>
      <c r="N13" s="51">
        <v>17000</v>
      </c>
      <c r="O13" s="52"/>
      <c r="P13" s="41">
        <f t="shared" si="7"/>
        <v>0</v>
      </c>
      <c r="Q13" s="41">
        <f t="shared" si="8"/>
        <v>0</v>
      </c>
      <c r="R13" s="42">
        <v>81</v>
      </c>
      <c r="S13" s="42">
        <f t="shared" si="9"/>
        <v>5737.5</v>
      </c>
      <c r="T13" s="42">
        <f t="shared" si="10"/>
        <v>5737.5</v>
      </c>
      <c r="U13" s="52"/>
      <c r="V13" s="42">
        <f t="shared" si="11"/>
        <v>22737.5</v>
      </c>
      <c r="W13" s="43"/>
      <c r="X13" s="44"/>
      <c r="Y13" s="41">
        <v>0</v>
      </c>
      <c r="Z13" s="41"/>
      <c r="AA13" s="50"/>
      <c r="AB13" s="89">
        <f t="shared" si="13"/>
        <v>22738</v>
      </c>
      <c r="AC13" s="46">
        <v>6</v>
      </c>
      <c r="AD13" s="44" t="str">
        <f t="shared" si="1"/>
        <v>Abbasuddin</v>
      </c>
      <c r="AE13" s="90" t="s">
        <v>88</v>
      </c>
      <c r="AF13" s="44">
        <f t="shared" si="14"/>
        <v>22738</v>
      </c>
      <c r="AG13" s="47" t="s">
        <v>61</v>
      </c>
    </row>
    <row r="14" spans="1:33" s="48" customFormat="1" x14ac:dyDescent="0.25">
      <c r="A14" s="32">
        <v>8</v>
      </c>
      <c r="B14" s="35" t="s">
        <v>89</v>
      </c>
      <c r="C14" s="35" t="s">
        <v>64</v>
      </c>
      <c r="D14" s="33">
        <v>27</v>
      </c>
      <c r="E14" s="34"/>
      <c r="F14" s="34"/>
      <c r="G14" s="36">
        <v>27</v>
      </c>
      <c r="H14" s="37">
        <f t="shared" si="2"/>
        <v>27</v>
      </c>
      <c r="I14" s="88">
        <f t="shared" si="3"/>
        <v>6000</v>
      </c>
      <c r="J14" s="38">
        <f t="shared" si="4"/>
        <v>3000</v>
      </c>
      <c r="K14" s="38">
        <f t="shared" si="5"/>
        <v>1800</v>
      </c>
      <c r="L14" s="38">
        <f t="shared" si="6"/>
        <v>1200</v>
      </c>
      <c r="M14" s="40">
        <f t="shared" si="0"/>
        <v>12000</v>
      </c>
      <c r="N14" s="40">
        <v>12000</v>
      </c>
      <c r="O14" s="35"/>
      <c r="P14" s="41">
        <f t="shared" si="7"/>
        <v>0</v>
      </c>
      <c r="Q14" s="41">
        <f t="shared" si="8"/>
        <v>0</v>
      </c>
      <c r="R14" s="42"/>
      <c r="S14" s="42">
        <f t="shared" si="9"/>
        <v>0</v>
      </c>
      <c r="T14" s="42">
        <f t="shared" si="10"/>
        <v>0</v>
      </c>
      <c r="U14" s="35"/>
      <c r="V14" s="42">
        <f t="shared" si="11"/>
        <v>12000</v>
      </c>
      <c r="W14" s="43"/>
      <c r="X14" s="35"/>
      <c r="Y14" s="41">
        <v>0</v>
      </c>
      <c r="Z14" s="44"/>
      <c r="AA14" s="44"/>
      <c r="AB14" s="89">
        <f t="shared" si="13"/>
        <v>12000</v>
      </c>
      <c r="AC14" s="46">
        <v>7</v>
      </c>
      <c r="AD14" s="44" t="str">
        <f t="shared" si="1"/>
        <v>Sayeem Hossain</v>
      </c>
      <c r="AE14" s="90" t="s">
        <v>90</v>
      </c>
      <c r="AF14" s="44">
        <f t="shared" si="14"/>
        <v>12000</v>
      </c>
      <c r="AG14" s="47" t="s">
        <v>61</v>
      </c>
    </row>
    <row r="15" spans="1:33" s="48" customFormat="1" x14ac:dyDescent="0.25">
      <c r="A15" s="32">
        <v>9</v>
      </c>
      <c r="B15" s="35" t="s">
        <v>91</v>
      </c>
      <c r="C15" s="35" t="s">
        <v>67</v>
      </c>
      <c r="D15" s="33">
        <v>27</v>
      </c>
      <c r="E15" s="34"/>
      <c r="F15" s="34"/>
      <c r="G15" s="36">
        <v>27</v>
      </c>
      <c r="H15" s="37">
        <f t="shared" si="2"/>
        <v>27</v>
      </c>
      <c r="I15" s="88">
        <f t="shared" si="3"/>
        <v>4750</v>
      </c>
      <c r="J15" s="38">
        <f t="shared" si="4"/>
        <v>2375</v>
      </c>
      <c r="K15" s="38">
        <f t="shared" si="5"/>
        <v>1425</v>
      </c>
      <c r="L15" s="38">
        <f t="shared" si="6"/>
        <v>950</v>
      </c>
      <c r="M15" s="40">
        <f t="shared" si="0"/>
        <v>9500</v>
      </c>
      <c r="N15" s="40">
        <v>9500</v>
      </c>
      <c r="O15" s="35"/>
      <c r="P15" s="41">
        <f t="shared" si="7"/>
        <v>0</v>
      </c>
      <c r="Q15" s="41">
        <f t="shared" si="8"/>
        <v>0</v>
      </c>
      <c r="R15" s="42"/>
      <c r="S15" s="42">
        <f t="shared" si="9"/>
        <v>0</v>
      </c>
      <c r="T15" s="42">
        <f t="shared" si="10"/>
        <v>0</v>
      </c>
      <c r="U15" s="35"/>
      <c r="V15" s="42">
        <f t="shared" si="11"/>
        <v>9500</v>
      </c>
      <c r="W15" s="91"/>
      <c r="X15" s="35"/>
      <c r="Y15" s="41">
        <v>0</v>
      </c>
      <c r="Z15" s="44"/>
      <c r="AA15" s="44"/>
      <c r="AB15" s="89">
        <f t="shared" si="13"/>
        <v>9500</v>
      </c>
      <c r="AC15" s="46">
        <v>8</v>
      </c>
      <c r="AD15" s="44" t="str">
        <f t="shared" si="1"/>
        <v>Zahangir Alam</v>
      </c>
      <c r="AE15" s="90" t="s">
        <v>92</v>
      </c>
      <c r="AF15" s="44">
        <f t="shared" si="14"/>
        <v>9500</v>
      </c>
      <c r="AG15" s="47" t="s">
        <v>61</v>
      </c>
    </row>
    <row r="16" spans="1:33" s="48" customFormat="1" x14ac:dyDescent="0.25">
      <c r="A16" s="32">
        <v>10</v>
      </c>
      <c r="B16" s="35" t="s">
        <v>93</v>
      </c>
      <c r="C16" s="35" t="s">
        <v>94</v>
      </c>
      <c r="D16" s="33">
        <v>27</v>
      </c>
      <c r="E16" s="34"/>
      <c r="F16" s="35"/>
      <c r="G16" s="36">
        <v>27</v>
      </c>
      <c r="H16" s="37">
        <f t="shared" si="2"/>
        <v>27</v>
      </c>
      <c r="I16" s="88">
        <f t="shared" si="3"/>
        <v>12500</v>
      </c>
      <c r="J16" s="38">
        <f t="shared" si="4"/>
        <v>6250</v>
      </c>
      <c r="K16" s="38">
        <f t="shared" si="5"/>
        <v>3750</v>
      </c>
      <c r="L16" s="38">
        <f t="shared" si="6"/>
        <v>2500</v>
      </c>
      <c r="M16" s="40">
        <f t="shared" si="0"/>
        <v>25000</v>
      </c>
      <c r="N16" s="40">
        <v>25000</v>
      </c>
      <c r="O16" s="52"/>
      <c r="P16" s="41">
        <f t="shared" si="7"/>
        <v>0</v>
      </c>
      <c r="Q16" s="41">
        <f t="shared" si="8"/>
        <v>0</v>
      </c>
      <c r="R16" s="42"/>
      <c r="S16" s="42">
        <f t="shared" si="9"/>
        <v>0</v>
      </c>
      <c r="T16" s="41">
        <f t="shared" si="10"/>
        <v>0</v>
      </c>
      <c r="U16" s="91"/>
      <c r="V16" s="42">
        <f t="shared" si="11"/>
        <v>25000</v>
      </c>
      <c r="W16" s="91"/>
      <c r="X16" s="35"/>
      <c r="Y16" s="41"/>
      <c r="Z16" s="44"/>
      <c r="AA16" s="44"/>
      <c r="AB16" s="89">
        <f t="shared" si="13"/>
        <v>25000</v>
      </c>
      <c r="AC16" s="46">
        <v>9</v>
      </c>
      <c r="AD16" s="44" t="str">
        <f>+B16</f>
        <v>Abu Bakkar Siddik</v>
      </c>
      <c r="AE16" s="90" t="s">
        <v>95</v>
      </c>
      <c r="AF16" s="44">
        <f t="shared" si="14"/>
        <v>25000</v>
      </c>
      <c r="AG16" s="47" t="s">
        <v>61</v>
      </c>
    </row>
    <row r="17" spans="1:33" s="48" customFormat="1" x14ac:dyDescent="0.25">
      <c r="A17" s="32">
        <v>11</v>
      </c>
      <c r="B17" s="35" t="s">
        <v>96</v>
      </c>
      <c r="C17" s="35" t="s">
        <v>67</v>
      </c>
      <c r="D17" s="33">
        <v>27</v>
      </c>
      <c r="E17" s="36"/>
      <c r="F17" s="36"/>
      <c r="G17" s="36">
        <v>27</v>
      </c>
      <c r="H17" s="37">
        <f>E17+G17+F17</f>
        <v>27</v>
      </c>
      <c r="I17" s="38">
        <f t="shared" si="3"/>
        <v>4750</v>
      </c>
      <c r="J17" s="38">
        <f t="shared" si="4"/>
        <v>2375</v>
      </c>
      <c r="K17" s="38">
        <f t="shared" si="5"/>
        <v>1425</v>
      </c>
      <c r="L17" s="39">
        <f t="shared" si="6"/>
        <v>950</v>
      </c>
      <c r="M17" s="40">
        <f t="shared" si="0"/>
        <v>9500</v>
      </c>
      <c r="N17" s="40">
        <v>9500</v>
      </c>
      <c r="O17" s="52"/>
      <c r="P17" s="44">
        <f t="shared" si="7"/>
        <v>0</v>
      </c>
      <c r="Q17" s="44">
        <f t="shared" si="8"/>
        <v>0</v>
      </c>
      <c r="R17" s="42"/>
      <c r="S17" s="42">
        <f t="shared" si="9"/>
        <v>0</v>
      </c>
      <c r="T17" s="41">
        <f t="shared" si="10"/>
        <v>0</v>
      </c>
      <c r="U17" s="92"/>
      <c r="V17" s="42">
        <f t="shared" ref="V17:V20" si="15">+U17+T17+N17</f>
        <v>9500</v>
      </c>
      <c r="W17" s="43"/>
      <c r="X17" s="44"/>
      <c r="Y17" s="41"/>
      <c r="Z17" s="39"/>
      <c r="AA17" s="44"/>
      <c r="AB17" s="45">
        <f t="shared" si="13"/>
        <v>9500</v>
      </c>
      <c r="AC17" s="46">
        <v>10</v>
      </c>
      <c r="AD17" s="44" t="str">
        <f>+B17</f>
        <v>Forhad Hossen</v>
      </c>
      <c r="AE17" s="90" t="s">
        <v>97</v>
      </c>
      <c r="AF17" s="44">
        <f t="shared" si="14"/>
        <v>9500</v>
      </c>
      <c r="AG17" s="47" t="s">
        <v>61</v>
      </c>
    </row>
    <row r="18" spans="1:33" s="48" customFormat="1" x14ac:dyDescent="0.25">
      <c r="A18" s="32">
        <v>12</v>
      </c>
      <c r="B18" s="35" t="s">
        <v>98</v>
      </c>
      <c r="C18" s="35" t="s">
        <v>99</v>
      </c>
      <c r="D18" s="33">
        <v>27</v>
      </c>
      <c r="E18" s="36"/>
      <c r="F18" s="36"/>
      <c r="G18" s="36">
        <v>27</v>
      </c>
      <c r="H18" s="37">
        <f>E18+G18+F18</f>
        <v>27</v>
      </c>
      <c r="I18" s="38">
        <f t="shared" si="3"/>
        <v>4750</v>
      </c>
      <c r="J18" s="38">
        <f t="shared" si="4"/>
        <v>2375</v>
      </c>
      <c r="K18" s="38">
        <f t="shared" si="5"/>
        <v>1425</v>
      </c>
      <c r="L18" s="39">
        <f t="shared" si="6"/>
        <v>950</v>
      </c>
      <c r="M18" s="40">
        <f t="shared" si="0"/>
        <v>9500</v>
      </c>
      <c r="N18" s="40">
        <v>9500</v>
      </c>
      <c r="O18" s="52"/>
      <c r="P18" s="44">
        <f t="shared" si="7"/>
        <v>0</v>
      </c>
      <c r="Q18" s="44">
        <f t="shared" si="8"/>
        <v>0</v>
      </c>
      <c r="R18" s="42">
        <v>81</v>
      </c>
      <c r="S18" s="42">
        <f t="shared" si="9"/>
        <v>3206.25</v>
      </c>
      <c r="T18" s="41">
        <f t="shared" si="10"/>
        <v>3206.25</v>
      </c>
      <c r="U18" s="92"/>
      <c r="V18" s="42">
        <f t="shared" si="15"/>
        <v>12706.25</v>
      </c>
      <c r="W18" s="43"/>
      <c r="X18" s="44"/>
      <c r="Y18" s="41"/>
      <c r="Z18" s="39"/>
      <c r="AA18" s="44"/>
      <c r="AB18" s="45">
        <f t="shared" si="13"/>
        <v>12706</v>
      </c>
      <c r="AC18" s="46">
        <v>11</v>
      </c>
      <c r="AD18" s="44" t="str">
        <f>+B18</f>
        <v>Md. Mahabub</v>
      </c>
      <c r="AE18" s="90" t="s">
        <v>100</v>
      </c>
      <c r="AF18" s="44">
        <f t="shared" si="14"/>
        <v>12706</v>
      </c>
      <c r="AG18" s="47" t="s">
        <v>61</v>
      </c>
    </row>
    <row r="19" spans="1:33" s="48" customFormat="1" x14ac:dyDescent="0.25">
      <c r="A19" s="32">
        <v>13</v>
      </c>
      <c r="B19" s="35" t="s">
        <v>101</v>
      </c>
      <c r="C19" s="35" t="s">
        <v>68</v>
      </c>
      <c r="D19" s="33">
        <v>27</v>
      </c>
      <c r="E19" s="34"/>
      <c r="F19" s="34">
        <v>1</v>
      </c>
      <c r="G19" s="36">
        <v>26</v>
      </c>
      <c r="H19" s="37">
        <f t="shared" ref="H19:H20" si="16">E19+G19+F19</f>
        <v>27</v>
      </c>
      <c r="I19" s="38">
        <f t="shared" si="3"/>
        <v>7500</v>
      </c>
      <c r="J19" s="38">
        <f t="shared" si="4"/>
        <v>3750</v>
      </c>
      <c r="K19" s="38">
        <f t="shared" si="5"/>
        <v>2250</v>
      </c>
      <c r="L19" s="39">
        <f t="shared" si="6"/>
        <v>1500</v>
      </c>
      <c r="M19" s="40">
        <f t="shared" si="0"/>
        <v>15000</v>
      </c>
      <c r="N19" s="40">
        <v>15000</v>
      </c>
      <c r="O19" s="52"/>
      <c r="P19" s="44">
        <f t="shared" si="7"/>
        <v>0</v>
      </c>
      <c r="Q19" s="44">
        <f t="shared" si="8"/>
        <v>0</v>
      </c>
      <c r="R19" s="42"/>
      <c r="S19" s="42">
        <f t="shared" si="9"/>
        <v>0</v>
      </c>
      <c r="T19" s="41">
        <f t="shared" si="10"/>
        <v>0</v>
      </c>
      <c r="U19" s="91"/>
      <c r="V19" s="42">
        <f t="shared" si="15"/>
        <v>15000</v>
      </c>
      <c r="W19" s="43"/>
      <c r="X19" s="44"/>
      <c r="Y19" s="41"/>
      <c r="Z19" s="41"/>
      <c r="AA19" s="50"/>
      <c r="AB19" s="45">
        <f t="shared" si="13"/>
        <v>15000</v>
      </c>
      <c r="AC19" s="46">
        <v>12</v>
      </c>
      <c r="AD19" s="44" t="str">
        <f t="shared" ref="AD19" si="17">B19</f>
        <v>Md. Alam Fokir</v>
      </c>
      <c r="AE19" s="90" t="s">
        <v>102</v>
      </c>
      <c r="AF19" s="44">
        <f t="shared" si="14"/>
        <v>15000</v>
      </c>
      <c r="AG19" s="47" t="s">
        <v>61</v>
      </c>
    </row>
    <row r="20" spans="1:33" s="48" customFormat="1" x14ac:dyDescent="0.25">
      <c r="A20" s="32">
        <v>14</v>
      </c>
      <c r="B20" s="35" t="s">
        <v>103</v>
      </c>
      <c r="C20" s="35" t="s">
        <v>66</v>
      </c>
      <c r="D20" s="33">
        <v>27</v>
      </c>
      <c r="E20" s="34"/>
      <c r="F20" s="34">
        <v>2</v>
      </c>
      <c r="G20" s="36">
        <v>25</v>
      </c>
      <c r="H20" s="37">
        <f t="shared" si="16"/>
        <v>27</v>
      </c>
      <c r="I20" s="38">
        <f t="shared" si="3"/>
        <v>4750</v>
      </c>
      <c r="J20" s="38">
        <f t="shared" si="4"/>
        <v>2375</v>
      </c>
      <c r="K20" s="38">
        <f t="shared" si="5"/>
        <v>1425</v>
      </c>
      <c r="L20" s="39">
        <f t="shared" si="6"/>
        <v>950</v>
      </c>
      <c r="M20" s="40">
        <f t="shared" si="0"/>
        <v>9500</v>
      </c>
      <c r="N20" s="40">
        <v>9500</v>
      </c>
      <c r="O20" s="52"/>
      <c r="P20" s="44">
        <f t="shared" si="7"/>
        <v>0</v>
      </c>
      <c r="Q20" s="44">
        <f t="shared" si="8"/>
        <v>0</v>
      </c>
      <c r="R20" s="42"/>
      <c r="S20" s="42">
        <f t="shared" si="9"/>
        <v>0</v>
      </c>
      <c r="T20" s="41">
        <f t="shared" si="10"/>
        <v>0</v>
      </c>
      <c r="U20" s="91"/>
      <c r="V20" s="42">
        <f t="shared" si="15"/>
        <v>9500</v>
      </c>
      <c r="W20" s="43"/>
      <c r="X20" s="44"/>
      <c r="Y20" s="41"/>
      <c r="Z20" s="41"/>
      <c r="AA20" s="50"/>
      <c r="AB20" s="45">
        <f t="shared" si="13"/>
        <v>9500</v>
      </c>
      <c r="AC20" s="46">
        <v>13</v>
      </c>
      <c r="AD20" s="44" t="str">
        <f>+B20</f>
        <v>Md. Ismail Hossain</v>
      </c>
      <c r="AE20" s="90" t="s">
        <v>104</v>
      </c>
      <c r="AF20" s="44">
        <f t="shared" si="14"/>
        <v>9500</v>
      </c>
      <c r="AG20" s="47" t="s">
        <v>61</v>
      </c>
    </row>
    <row r="21" spans="1:33" s="48" customFormat="1" x14ac:dyDescent="0.25">
      <c r="A21" s="32">
        <v>15</v>
      </c>
      <c r="B21" s="49" t="s">
        <v>105</v>
      </c>
      <c r="C21" s="35" t="s">
        <v>68</v>
      </c>
      <c r="D21" s="33">
        <v>27</v>
      </c>
      <c r="E21" s="34"/>
      <c r="F21" s="34"/>
      <c r="G21" s="36">
        <v>27</v>
      </c>
      <c r="H21" s="37">
        <f t="shared" si="2"/>
        <v>27</v>
      </c>
      <c r="I21" s="93">
        <f t="shared" si="3"/>
        <v>7500</v>
      </c>
      <c r="J21" s="53">
        <f t="shared" si="4"/>
        <v>3750</v>
      </c>
      <c r="K21" s="53">
        <f t="shared" si="5"/>
        <v>2250</v>
      </c>
      <c r="L21" s="53">
        <f t="shared" si="6"/>
        <v>1500</v>
      </c>
      <c r="M21" s="54">
        <f t="shared" si="0"/>
        <v>15000</v>
      </c>
      <c r="N21" s="54">
        <v>15000</v>
      </c>
      <c r="O21" s="49"/>
      <c r="P21" s="41">
        <f t="shared" si="7"/>
        <v>0</v>
      </c>
      <c r="Q21" s="41">
        <f t="shared" si="8"/>
        <v>0</v>
      </c>
      <c r="R21" s="42"/>
      <c r="S21" s="42">
        <f t="shared" si="9"/>
        <v>0</v>
      </c>
      <c r="T21" s="42">
        <f t="shared" si="10"/>
        <v>0</v>
      </c>
      <c r="U21" s="49"/>
      <c r="V21" s="42">
        <f t="shared" si="11"/>
        <v>15000</v>
      </c>
      <c r="W21" s="52"/>
      <c r="X21" s="35"/>
      <c r="Y21" s="41"/>
      <c r="Z21" s="41"/>
      <c r="AA21" s="41"/>
      <c r="AB21" s="89">
        <f t="shared" si="13"/>
        <v>15000</v>
      </c>
      <c r="AC21" s="46">
        <v>14</v>
      </c>
      <c r="AD21" s="44" t="str">
        <f t="shared" si="1"/>
        <v>Mr. Gonesh</v>
      </c>
      <c r="AE21" s="90" t="s">
        <v>106</v>
      </c>
      <c r="AF21" s="44">
        <f t="shared" si="14"/>
        <v>15000</v>
      </c>
      <c r="AG21" s="47" t="s">
        <v>61</v>
      </c>
    </row>
    <row r="22" spans="1:33" s="48" customFormat="1" x14ac:dyDescent="0.25">
      <c r="A22" s="32">
        <v>16</v>
      </c>
      <c r="B22" s="49" t="s">
        <v>107</v>
      </c>
      <c r="C22" s="35" t="s">
        <v>68</v>
      </c>
      <c r="D22" s="33">
        <v>27</v>
      </c>
      <c r="E22" s="34"/>
      <c r="F22" s="34">
        <v>1</v>
      </c>
      <c r="G22" s="36">
        <v>26</v>
      </c>
      <c r="H22" s="37">
        <f t="shared" si="2"/>
        <v>27</v>
      </c>
      <c r="I22" s="93">
        <f t="shared" si="3"/>
        <v>7000</v>
      </c>
      <c r="J22" s="53">
        <f t="shared" si="4"/>
        <v>3500</v>
      </c>
      <c r="K22" s="53">
        <f t="shared" si="5"/>
        <v>2100</v>
      </c>
      <c r="L22" s="53">
        <f t="shared" si="6"/>
        <v>1400</v>
      </c>
      <c r="M22" s="54">
        <f t="shared" si="0"/>
        <v>14000</v>
      </c>
      <c r="N22" s="54">
        <v>14000</v>
      </c>
      <c r="O22" s="49"/>
      <c r="P22" s="41">
        <f t="shared" si="7"/>
        <v>0</v>
      </c>
      <c r="Q22" s="41">
        <f t="shared" si="8"/>
        <v>0</v>
      </c>
      <c r="R22" s="42"/>
      <c r="S22" s="42">
        <f t="shared" si="9"/>
        <v>0</v>
      </c>
      <c r="T22" s="42">
        <f t="shared" si="10"/>
        <v>0</v>
      </c>
      <c r="U22" s="49"/>
      <c r="V22" s="42">
        <f t="shared" si="11"/>
        <v>14000</v>
      </c>
      <c r="W22" s="52"/>
      <c r="X22" s="35"/>
      <c r="Y22" s="41">
        <v>0</v>
      </c>
      <c r="Z22" s="49"/>
      <c r="AA22" s="49"/>
      <c r="AB22" s="89">
        <f t="shared" si="13"/>
        <v>14000</v>
      </c>
      <c r="AC22" s="46">
        <v>15</v>
      </c>
      <c r="AD22" s="44" t="str">
        <f t="shared" si="1"/>
        <v>Md. Ilias</v>
      </c>
      <c r="AE22" s="90" t="s">
        <v>108</v>
      </c>
      <c r="AF22" s="44">
        <f t="shared" si="14"/>
        <v>14000</v>
      </c>
      <c r="AG22" s="47" t="s">
        <v>61</v>
      </c>
    </row>
    <row r="23" spans="1:33" x14ac:dyDescent="0.25">
      <c r="A23" s="94"/>
      <c r="B23" s="55" t="s">
        <v>69</v>
      </c>
      <c r="C23" s="28"/>
      <c r="D23" s="17"/>
      <c r="E23" s="27"/>
      <c r="F23" s="30"/>
      <c r="G23" s="17"/>
      <c r="H23" s="30"/>
      <c r="I23" s="95">
        <f>SUM(I7:I22)</f>
        <v>178355</v>
      </c>
      <c r="J23" s="95">
        <f t="shared" ref="J23:Q23" si="18">SUM(J7:J22)</f>
        <v>89177.5</v>
      </c>
      <c r="K23" s="95">
        <f t="shared" si="18"/>
        <v>53506.5</v>
      </c>
      <c r="L23" s="95">
        <f t="shared" si="18"/>
        <v>35671</v>
      </c>
      <c r="M23" s="95">
        <f t="shared" si="18"/>
        <v>356710</v>
      </c>
      <c r="N23" s="95">
        <f t="shared" si="18"/>
        <v>356710</v>
      </c>
      <c r="O23" s="95">
        <f t="shared" si="18"/>
        <v>17000</v>
      </c>
      <c r="P23" s="95"/>
      <c r="Q23" s="56">
        <f t="shared" si="18"/>
        <v>-19500</v>
      </c>
      <c r="R23" s="30"/>
      <c r="S23" s="95">
        <f t="shared" ref="S23:X23" si="19">SUM(S7:S22)</f>
        <v>8943.75</v>
      </c>
      <c r="T23" s="56">
        <f t="shared" si="19"/>
        <v>-10556.25</v>
      </c>
      <c r="U23" s="95">
        <f t="shared" si="19"/>
        <v>0</v>
      </c>
      <c r="V23" s="95">
        <f t="shared" si="19"/>
        <v>363153.75</v>
      </c>
      <c r="W23" s="95">
        <f t="shared" si="19"/>
        <v>17000</v>
      </c>
      <c r="X23" s="95">
        <f t="shared" si="19"/>
        <v>0</v>
      </c>
      <c r="Y23" s="96">
        <f>-SUM(Y7:Y22)</f>
        <v>-2550</v>
      </c>
      <c r="Z23" s="96">
        <f>-SUM(Z7:Z22)</f>
        <v>-600</v>
      </c>
      <c r="AA23" s="95">
        <f>SUM(AA7:AA22)</f>
        <v>0</v>
      </c>
      <c r="AB23" s="97">
        <f>SUM(AB7:AB22)</f>
        <v>377004</v>
      </c>
      <c r="AC23" s="25"/>
      <c r="AD23" s="24"/>
      <c r="AE23" s="98"/>
      <c r="AF23" s="95">
        <f>SUM(AF7:AF22)</f>
        <v>377004</v>
      </c>
      <c r="AG23" s="24"/>
    </row>
    <row r="24" spans="1:33" x14ac:dyDescent="0.25">
      <c r="A24" s="99"/>
      <c r="B24" s="26"/>
      <c r="C24" s="26"/>
      <c r="D24" s="60"/>
      <c r="G24" s="60"/>
      <c r="H24"/>
      <c r="I24" s="101"/>
      <c r="J24" s="101"/>
      <c r="K24" s="101"/>
      <c r="L24" s="101"/>
      <c r="M24" s="101"/>
      <c r="N24" s="101"/>
      <c r="O24" s="101"/>
      <c r="S24" s="101"/>
      <c r="T24" s="101"/>
      <c r="U24" s="101"/>
      <c r="V24" s="101"/>
      <c r="W24" s="101"/>
      <c r="X24" s="101"/>
      <c r="Y24" s="102"/>
      <c r="Z24" s="102"/>
      <c r="AA24" s="101"/>
      <c r="AB24" s="103"/>
      <c r="AC24" s="104"/>
      <c r="AD24" s="105"/>
      <c r="AE24" s="106"/>
      <c r="AF24" s="107"/>
      <c r="AG24" s="105"/>
    </row>
    <row r="25" spans="1:33" x14ac:dyDescent="0.25">
      <c r="A25" s="99"/>
      <c r="B25" s="26"/>
      <c r="C25" s="26"/>
      <c r="D25" s="60"/>
      <c r="G25" s="60"/>
      <c r="H25"/>
      <c r="I25" s="101"/>
      <c r="J25" s="101"/>
      <c r="K25" s="101"/>
      <c r="L25" s="101"/>
      <c r="M25" s="101"/>
      <c r="N25" s="101"/>
      <c r="O25" s="101"/>
      <c r="S25" s="101"/>
      <c r="T25" s="101"/>
      <c r="U25" s="101"/>
      <c r="V25" s="101"/>
      <c r="W25" s="101"/>
      <c r="X25" s="101"/>
      <c r="Y25" s="102"/>
      <c r="Z25" s="102"/>
      <c r="AA25" s="101"/>
      <c r="AB25" s="109"/>
      <c r="AC25" s="104"/>
      <c r="AD25" s="105"/>
      <c r="AE25" s="106"/>
      <c r="AF25" s="110"/>
      <c r="AG25" s="105"/>
    </row>
    <row r="26" spans="1:33" x14ac:dyDescent="0.25">
      <c r="A26" s="99"/>
      <c r="B26" s="26"/>
      <c r="C26" s="26"/>
      <c r="D26" s="60"/>
      <c r="G26" s="60"/>
      <c r="H26"/>
      <c r="I26" s="101"/>
      <c r="J26" s="101"/>
      <c r="K26" s="101"/>
      <c r="L26" s="101"/>
      <c r="M26" s="101"/>
      <c r="N26" s="101"/>
      <c r="O26" s="101"/>
      <c r="S26" s="101"/>
      <c r="T26" s="101"/>
      <c r="U26" s="101"/>
      <c r="V26" s="101"/>
      <c r="W26" s="101"/>
      <c r="X26" s="101"/>
      <c r="Y26" s="102"/>
      <c r="Z26" s="102"/>
      <c r="AA26" s="101"/>
      <c r="AB26" s="109"/>
      <c r="AC26" s="104"/>
      <c r="AD26" s="105"/>
      <c r="AE26" s="106"/>
      <c r="AF26" s="110"/>
      <c r="AG26" s="105"/>
    </row>
    <row r="27" spans="1:33" x14ac:dyDescent="0.25">
      <c r="A27" s="99"/>
      <c r="B27" s="26"/>
      <c r="C27" s="26"/>
      <c r="D27" s="60"/>
      <c r="G27" s="60"/>
      <c r="H27"/>
      <c r="I27" s="101"/>
      <c r="J27" s="101"/>
      <c r="K27" s="101"/>
      <c r="L27" s="101"/>
      <c r="M27" s="101"/>
      <c r="N27" s="101"/>
      <c r="O27" s="101"/>
      <c r="S27" s="101"/>
      <c r="T27" s="101"/>
      <c r="U27" s="101"/>
      <c r="V27" s="101"/>
      <c r="W27" s="101"/>
      <c r="X27" s="101"/>
      <c r="Y27" s="102"/>
      <c r="Z27" s="102"/>
      <c r="AA27" s="101"/>
      <c r="AB27" s="109"/>
      <c r="AC27" s="104"/>
      <c r="AD27" s="105"/>
      <c r="AE27" s="106"/>
      <c r="AF27" s="110"/>
      <c r="AG27" s="105"/>
    </row>
    <row r="28" spans="1:33" x14ac:dyDescent="0.25">
      <c r="A28" s="99"/>
      <c r="B28" s="26"/>
      <c r="C28" s="26"/>
      <c r="D28" s="60"/>
      <c r="G28" s="60"/>
      <c r="H28"/>
      <c r="I28" s="101"/>
      <c r="J28" s="101"/>
      <c r="K28" s="101"/>
      <c r="L28" s="101"/>
      <c r="M28" s="101"/>
      <c r="N28" s="101"/>
      <c r="O28" s="101"/>
      <c r="S28" s="101"/>
      <c r="T28" s="101"/>
      <c r="U28" s="101"/>
      <c r="V28" s="101"/>
      <c r="W28" s="101"/>
      <c r="X28" s="101"/>
      <c r="Y28" s="102"/>
      <c r="Z28" s="102"/>
      <c r="AA28" s="101"/>
      <c r="AB28" s="109"/>
      <c r="AC28" s="104"/>
      <c r="AD28" s="105"/>
      <c r="AE28" s="106"/>
      <c r="AF28" s="110"/>
      <c r="AG28" s="105"/>
    </row>
    <row r="29" spans="1:33" x14ac:dyDescent="0.25">
      <c r="A29" s="99"/>
      <c r="B29" s="26"/>
      <c r="C29" s="26"/>
      <c r="D29" s="60"/>
      <c r="G29" s="60"/>
      <c r="H29"/>
      <c r="I29" s="101"/>
      <c r="J29" s="101"/>
      <c r="K29" s="101"/>
      <c r="L29" s="101"/>
      <c r="M29" s="101"/>
      <c r="N29" s="101"/>
      <c r="O29" s="101"/>
      <c r="S29" s="101"/>
      <c r="T29" s="101"/>
      <c r="U29" s="101"/>
      <c r="V29" s="101"/>
      <c r="W29" s="101"/>
      <c r="X29" s="101"/>
      <c r="Y29" s="102"/>
      <c r="Z29" s="102"/>
      <c r="AA29" s="101"/>
      <c r="AB29" s="109"/>
      <c r="AC29" s="104"/>
      <c r="AD29" s="105"/>
      <c r="AE29" s="106"/>
      <c r="AF29" s="110"/>
      <c r="AG29" s="105"/>
    </row>
    <row r="30" spans="1:33" x14ac:dyDescent="0.25">
      <c r="G30"/>
      <c r="H30"/>
    </row>
    <row r="31" spans="1:33" x14ac:dyDescent="0.25">
      <c r="E31" s="114" t="s">
        <v>109</v>
      </c>
      <c r="F31" s="114"/>
      <c r="G31" s="114"/>
      <c r="H31" s="9"/>
      <c r="I31" s="115" t="s">
        <v>110</v>
      </c>
      <c r="J31" s="115"/>
      <c r="K31" s="115"/>
      <c r="N31" s="115" t="s">
        <v>111</v>
      </c>
      <c r="O31" s="115"/>
      <c r="P31" s="115"/>
      <c r="R31" s="115" t="s">
        <v>112</v>
      </c>
      <c r="S31" s="115"/>
      <c r="T31" s="115"/>
      <c r="U31" s="115"/>
      <c r="V31" s="100"/>
      <c r="W31" s="100"/>
      <c r="Z31" s="115" t="s">
        <v>113</v>
      </c>
      <c r="AA31" s="115"/>
      <c r="AB31" s="115"/>
    </row>
    <row r="32" spans="1:33" x14ac:dyDescent="0.25">
      <c r="G32"/>
      <c r="H32"/>
    </row>
    <row r="33" spans="7:7" x14ac:dyDescent="0.25">
      <c r="G33"/>
    </row>
  </sheetData>
  <mergeCells count="8">
    <mergeCell ref="A1:AB1"/>
    <mergeCell ref="A2:AB2"/>
    <mergeCell ref="A4:AB4"/>
    <mergeCell ref="E31:G31"/>
    <mergeCell ref="I31:K31"/>
    <mergeCell ref="N31:P31"/>
    <mergeCell ref="R31:U31"/>
    <mergeCell ref="Z31:AB31"/>
  </mergeCells>
  <pageMargins left="0.46" right="0.2" top="0.88" bottom="0.2" header="0.3" footer="0.3"/>
  <pageSetup paperSize="9" scale="34" orientation="landscape" horizontalDpi="300" verticalDpi="300" r:id="rId1"/>
  <colBreaks count="1" manualBreakCount="1">
    <brk id="28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Depot_Total</vt:lpstr>
      <vt:lpstr>Depot_Total!Print_Area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Asif Shawon</dc:creator>
  <cp:lastModifiedBy>mahbub</cp:lastModifiedBy>
  <cp:lastPrinted>2021-02-27T09:06:35Z</cp:lastPrinted>
  <dcterms:created xsi:type="dcterms:W3CDTF">2021-02-24T06:16:14Z</dcterms:created>
  <dcterms:modified xsi:type="dcterms:W3CDTF">2021-02-27T09:19:01Z</dcterms:modified>
</cp:coreProperties>
</file>