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drawings/drawing11.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2.xml" ContentType="application/vnd.openxmlformats-officedocument.drawing+xml"/>
  <Override PartName="/xl/charts/chart14.xml" ContentType="application/vnd.openxmlformats-officedocument.drawingml.chart+xml"/>
  <Override PartName="/xl/drawings/drawing13.xml" ContentType="application/vnd.openxmlformats-officedocument.drawing+xml"/>
  <Override PartName="/xl/charts/chart15.xml" ContentType="application/vnd.openxmlformats-officedocument.drawingml.chart+xml"/>
  <Override PartName="/xl/drawings/drawing14.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6.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7.xml" ContentType="application/vnd.openxmlformats-officedocument.drawing+xml"/>
  <Override PartName="/xl/charts/chart22.xml" ContentType="application/vnd.openxmlformats-officedocument.drawingml.chart+xml"/>
  <Override PartName="/xl/drawings/drawing1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xr:revisionPtr revIDLastSave="0" documentId="11_EDB815709AA284FDF61A50F9F0B879457936F704" xr6:coauthVersionLast="47" xr6:coauthVersionMax="47" xr10:uidLastSave="{00000000-0000-0000-0000-000000000000}"/>
  <bookViews>
    <workbookView xWindow="0" yWindow="0" windowWidth="0" windowHeight="0" xr2:uid="{00000000-000D-0000-FFFF-FFFF00000000}"/>
  </bookViews>
  <sheets>
    <sheet name="forminator-survey-form-25043014" sheetId="1" r:id="rId1"/>
    <sheet name="Total Data Analysis" sheetId="2" r:id="rId2"/>
    <sheet name="Capital Status of Company" sheetId="3" r:id="rId3"/>
    <sheet name=" Which Department Are You Part " sheetId="4" r:id="rId4"/>
    <sheet name="Years of Experience" sheetId="5" r:id="rId5"/>
    <sheet name="What Is Your Current Role in th" sheetId="6" r:id="rId6"/>
    <sheet name="How Many Employees Does Your Or" sheetId="7" r:id="rId7"/>
    <sheet name="Which sector is your organizati" sheetId="8" r:id="rId8"/>
    <sheet name="How Often Does Your Organizatio" sheetId="9" r:id="rId9"/>
    <sheet name="Do Non-Finance Managers Underst" sheetId="10" r:id="rId10"/>
    <sheet name="Does Financial Literacy Help Ma" sheetId="11" r:id="rId11"/>
    <sheet name="Have You Seen Poor Decisions fr" sheetId="12" r:id="rId12"/>
    <sheet name="What Are the Most Common Financ" sheetId="13" r:id="rId13"/>
    <sheet name="Do Managers Understand Cash Flo" sheetId="14" r:id="rId14"/>
    <sheet name="Do Managers Understand the Bala" sheetId="15" r:id="rId15"/>
    <sheet name="Do Managers in Your Organizatio" sheetId="16" r:id="rId16"/>
    <sheet name="Which Financial Metrics Are Mos" sheetId="17" r:id="rId17"/>
    <sheet name="Non-Financial Managers Feel Con" sheetId="18" r:id="rId18"/>
    <sheet name="Financial Literacy " sheetId="19" r:id="rId19"/>
    <sheet name="Financial Literacy Ifor Manager" sheetId="20" r:id="rId20"/>
  </sheets>
  <calcPr calcId="0" fullCalcOnLoad="1"/>
  <extLst>
    <ext xmlns:x15="http://schemas.microsoft.com/office/spreadsheetml/2010/11/main" uri="{140A7094-0E35-4892-8432-C4D2E57EDEB5}">
      <x15:workbookPr chartTrackingRefBase="1"/>
    </ext>
    <ext uri="GoogleSheetsCustomDataVersion2">
      <go:sheetsCustomData xmlns:go="http://customooxmlschemas.google.com/" r:id="rId24" roundtripDataChecksum="dCQxyM6J9rSMc78Db+/3OLGcpnmCy19oWfloZAh7m3k="/>
    </ext>
  </extLst>
</workbook>
</file>

<file path=xl/calcChain.xml><?xml version="1.0" encoding="utf-8"?>
<calcChain xmlns="http://schemas.openxmlformats.org/spreadsheetml/2006/main">
  <c r="B3" i="19" l="1"/>
  <c r="B2" i="19"/>
  <c r="B6" i="18"/>
  <c r="B5" i="18"/>
  <c r="B4" i="18"/>
  <c r="B3" i="18"/>
  <c r="B2" i="18"/>
  <c r="B12" i="17"/>
  <c r="C11" i="17"/>
  <c r="C10" i="17"/>
  <c r="C9" i="17"/>
  <c r="C8" i="17"/>
  <c r="C7" i="17"/>
  <c r="C6" i="17"/>
  <c r="C5" i="17"/>
  <c r="C4" i="17"/>
  <c r="C3" i="17"/>
  <c r="C2" i="17"/>
  <c r="B6" i="15"/>
  <c r="B5" i="15"/>
  <c r="B4" i="15"/>
  <c r="B3" i="15"/>
  <c r="B2" i="15"/>
  <c r="R256" i="2"/>
  <c r="R255" i="2"/>
  <c r="K255" i="2"/>
  <c r="R254" i="2"/>
  <c r="K254" i="2"/>
  <c r="R253" i="2"/>
  <c r="K253" i="2"/>
  <c r="R252" i="2"/>
  <c r="K252" i="2"/>
  <c r="R251" i="2"/>
  <c r="K251" i="2"/>
  <c r="F251" i="2"/>
  <c r="W250" i="2"/>
  <c r="R250" i="2"/>
  <c r="K250" i="2"/>
  <c r="F250" i="2"/>
  <c r="W249" i="2"/>
  <c r="U249" i="2"/>
  <c r="R249" i="2"/>
  <c r="K249" i="2"/>
  <c r="F249" i="2"/>
  <c r="W248" i="2"/>
  <c r="U248" i="2"/>
  <c r="R248" i="2"/>
  <c r="K248" i="2"/>
  <c r="F248" i="2"/>
  <c r="W247" i="2"/>
  <c r="U247" i="2"/>
  <c r="T247" i="2"/>
  <c r="R247" i="2"/>
  <c r="K247" i="2"/>
  <c r="F247" i="2"/>
  <c r="X246" i="2"/>
  <c r="W246" i="2"/>
  <c r="U246" i="2"/>
  <c r="T246" i="2"/>
  <c r="R246" i="2"/>
  <c r="P246" i="2"/>
  <c r="O246" i="2"/>
  <c r="K246" i="2"/>
  <c r="J246" i="2"/>
  <c r="I246" i="2"/>
  <c r="H246" i="2"/>
  <c r="F246" i="2"/>
  <c r="E246" i="2"/>
  <c r="D246" i="2"/>
  <c r="X245" i="2"/>
  <c r="W245" i="2"/>
  <c r="V245" i="2"/>
  <c r="U245" i="2"/>
  <c r="T245" i="2"/>
  <c r="R245" i="2"/>
  <c r="Q245" i="2"/>
  <c r="P245" i="2"/>
  <c r="O245" i="2"/>
  <c r="K245" i="2"/>
  <c r="J245" i="2"/>
  <c r="I245" i="2"/>
  <c r="H245" i="2"/>
  <c r="F245" i="2"/>
  <c r="E245" i="2"/>
  <c r="D245" i="2"/>
  <c r="X244" i="2"/>
  <c r="W244" i="2"/>
  <c r="V244" i="2"/>
  <c r="U244" i="2"/>
  <c r="T244" i="2"/>
  <c r="R244" i="2"/>
  <c r="Q244" i="2"/>
  <c r="P244" i="2"/>
  <c r="O244" i="2"/>
  <c r="K244" i="2"/>
  <c r="J244" i="2"/>
  <c r="I244" i="2"/>
  <c r="H244" i="2"/>
  <c r="F244" i="2"/>
  <c r="E244" i="2"/>
  <c r="D244" i="2"/>
  <c r="X243" i="2"/>
  <c r="W243" i="2"/>
  <c r="V243" i="2"/>
  <c r="U243" i="2"/>
  <c r="T243" i="2"/>
  <c r="R243" i="2"/>
  <c r="Q243" i="2"/>
  <c r="P243" i="2"/>
  <c r="O243" i="2"/>
  <c r="M243" i="2"/>
  <c r="K243" i="2"/>
  <c r="J243" i="2"/>
  <c r="I243" i="2"/>
  <c r="H243" i="2"/>
  <c r="F243" i="2"/>
  <c r="E243" i="2"/>
  <c r="D243" i="2"/>
  <c r="C243" i="2"/>
  <c r="X242" i="2"/>
  <c r="W242" i="2"/>
  <c r="V242" i="2"/>
  <c r="U242" i="2"/>
  <c r="T242" i="2"/>
  <c r="R242" i="2"/>
  <c r="Q242" i="2"/>
  <c r="P242" i="2"/>
  <c r="O242" i="2"/>
  <c r="M242" i="2"/>
  <c r="K242" i="2"/>
  <c r="J242" i="2"/>
  <c r="I242" i="2"/>
  <c r="H242" i="2"/>
  <c r="F242" i="2"/>
  <c r="E242" i="2"/>
  <c r="D242" i="2"/>
  <c r="C242" i="2"/>
</calcChain>
</file>

<file path=xl/sharedStrings.xml><?xml version="1.0" encoding="utf-8"?>
<sst xmlns="http://schemas.openxmlformats.org/spreadsheetml/2006/main" count="9766" uniqueCount="771">
  <si>
    <t xml:space="preserve">  </t>
  </si>
  <si>
    <t>Submission Time</t>
  </si>
  <si>
    <t>Do you think financial literacy is a critical skill for leadership roles in your industry?</t>
  </si>
  <si>
    <t>Financial literacy is important for managers in my organization.</t>
  </si>
  <si>
    <t>Non-financial managers in my organization feel confident when evaluating the financial implications of decisions.</t>
  </si>
  <si>
    <t>Which financial metrics are most critical for managers to understand? (Select up to 3)</t>
  </si>
  <si>
    <t>Other</t>
  </si>
  <si>
    <t>Managers in my organization have a strong understanding of P&amp;L or income statement.</t>
  </si>
  <si>
    <t>Managers in my organization have a strong understanding of the balance sheet, including capital and funding</t>
  </si>
  <si>
    <t>Managers in my organization have a strong understanding of cash flows</t>
  </si>
  <si>
    <t>Which financial mistakes do you think managers make most often? (Select up to 3)</t>
  </si>
  <si>
    <t>Have you observed value-destroying decisions in non-financial departments due to a lack of financial awareness?</t>
  </si>
  <si>
    <t>What examples have you seen where financial literacy (or the lack thereof) significantly impacted a business decision?</t>
  </si>
  <si>
    <t>Financial literacy skills effectively prepare managers to evaluate long-term investments.</t>
  </si>
  <si>
    <t>Non-finance managers in my organization have a strong understanding of the trade-offs between profitability and growth.</t>
  </si>
  <si>
    <t>How often does your organization offer training to improve managers’ financial literacy?</t>
  </si>
  <si>
    <t>Which sector is your organization in?</t>
  </si>
  <si>
    <t>How many employees are there in your organization?</t>
  </si>
  <si>
    <t>What is your current role in your organization?</t>
  </si>
  <si>
    <t>How many years of management experience do you have?</t>
  </si>
  <si>
    <t>Which department are you part of (or responsible for)?</t>
  </si>
  <si>
    <t>What is the capital status of your company?</t>
  </si>
  <si>
    <t>Text</t>
  </si>
  <si>
    <t>Apr 21, 2025 @ 8:18 PM</t>
  </si>
  <si>
    <t>Yes</t>
  </si>
  <si>
    <t>Totally Agree</t>
  </si>
  <si>
    <t>Agree</t>
  </si>
  <si>
    <t>ROI (Return on Investment), NPV (Net Present Value), EBITDA (Earnings Before Interest, Taxes, Depreciation, and Amortization)</t>
  </si>
  <si>
    <t>Neutral</t>
  </si>
  <si>
    <t>Disagree</t>
  </si>
  <si>
    <t>Overestimating ROI, Making pricing decisions without financial analysis, Focusing too much on short-term results at the expense of long-term value</t>
  </si>
  <si>
    <t>No</t>
  </si>
  <si>
    <t>Occasionally</t>
  </si>
  <si>
    <t>Energy</t>
  </si>
  <si>
    <t>1–50</t>
  </si>
  <si>
    <t>Executive</t>
  </si>
  <si>
    <t>6–10 years</t>
  </si>
  <si>
    <t>Legal</t>
  </si>
  <si>
    <t>Publicly Traded</t>
  </si>
  <si>
    <t>Apr 19, 2025 @ 5:47 PM</t>
  </si>
  <si>
    <t>ROI (Return on Investment), ROCE (Return on Capital Employed), Free Cash Flow (FCF)</t>
  </si>
  <si>
    <t>Underestimating risk, Over-relying on revenue growth without considering profitability, Focusing too much on short-term results at the expense of long-term value</t>
  </si>
  <si>
    <t>Usage of variable bonus to steer performance</t>
  </si>
  <si>
    <t>Construction</t>
  </si>
  <si>
    <t>5,001+</t>
  </si>
  <si>
    <t>Family Owned Business</t>
  </si>
  <si>
    <t>Apr 17, 2025 @ 6:55 AM</t>
  </si>
  <si>
    <t>NPV (Net Present Value), EBITDA (Earnings Before Interest, Taxes, Depreciation, and Amortization), Free Cash Flow (FCF)</t>
  </si>
  <si>
    <t>Underestimating risk, Misallocating budgets, Neglecting the time value of money in investment decisions</t>
  </si>
  <si>
    <t>Regularly</t>
  </si>
  <si>
    <t>Non-Manager</t>
  </si>
  <si>
    <t>Finance</t>
  </si>
  <si>
    <t>Apr 11, 2025 @ 4:36 PM</t>
  </si>
  <si>
    <t>ROI (Return on Investment), EBITDA (Earnings Before Interest, Taxes, Depreciation, and Amortization)</t>
  </si>
  <si>
    <t>Failing to understand cost structures, Making pricing decisions without financial analysis</t>
  </si>
  <si>
    <t>Throwing headcount to a problem without rethinking organization structure and processes.</t>
  </si>
  <si>
    <t>Rarely</t>
  </si>
  <si>
    <t>Public and Not For Profit</t>
  </si>
  <si>
    <t>201–500</t>
  </si>
  <si>
    <t>10–20 years</t>
  </si>
  <si>
    <t>Private Non-Listed</t>
  </si>
  <si>
    <t>Apr 11, 2025 @ 7:18 AM</t>
  </si>
  <si>
    <t>WACC (Weighted Average Cost of Capital), EBITDA (Earnings Before Interest, Taxes, Depreciation, and Amortization), Free Cash Flow (FCF)</t>
  </si>
  <si>
    <t>Misallocating budgets, Making pricing decisions without financial analysis, Neglecting the time value of money in investment decisions</t>
  </si>
  <si>
    <t>Education</t>
  </si>
  <si>
    <t>51–200</t>
  </si>
  <si>
    <t>Owner</t>
  </si>
  <si>
    <t>20+ years</t>
  </si>
  <si>
    <t>Apr 8, 2025 @ 1:47 PM</t>
  </si>
  <si>
    <t>Totally Disagree</t>
  </si>
  <si>
    <t>Ignoring working capital, Ignoring cash flow constraints in decision-making, Not considering financial risks in decision making</t>
  </si>
  <si>
    <t>Manufacturing</t>
  </si>
  <si>
    <t>Apr 4, 2025 @ 1:33 PM</t>
  </si>
  <si>
    <t>ROI (Return on Investment), NPV (Net Present Value)</t>
  </si>
  <si>
    <t>Overestimating ROI, Focusing too much on short-term results at the expense of long-term value</t>
  </si>
  <si>
    <t>Technology</t>
  </si>
  <si>
    <t>Senior Manager</t>
  </si>
  <si>
    <t>Apr 3, 2025 @ 10:13 AM</t>
  </si>
  <si>
    <t>Underestimating risk, Neglecting the time value of money in investment decisions, Focusing too much on short-term results at the expense of long-term value</t>
  </si>
  <si>
    <t>Delay in critical systems upgrade impacting on agility in embracing digital transformations.</t>
  </si>
  <si>
    <t>Financial Services</t>
  </si>
  <si>
    <t>Middle Manager</t>
  </si>
  <si>
    <t>Apr 2, 2025 @ 2:32 PM</t>
  </si>
  <si>
    <t>Underestimating risk, Ignoring cash flow constraints in decision-making, Focusing too much on short-term results at the expense of long-term value</t>
  </si>
  <si>
    <t>Apr 1, 2025 @ 11:05 PM</t>
  </si>
  <si>
    <t>ROI (Return on Investment), EBITDA (Earnings Before Interest, Taxes, Depreciation, and Amortization), Free Cash Flow (FCF)</t>
  </si>
  <si>
    <t>Apr 1, 2025 @ 6:10 PM</t>
  </si>
  <si>
    <t>Misallocating budgets, Failing to understand cost structures, Over-relying on revenue growth without considering profitability</t>
  </si>
  <si>
    <t>General lack of understanding on how to read and assess a business P&amp;amp;L and the drivers behind especially profitability. Believing they are a success, when the reality is different, while also not driving improvement due to lack of understanding where to interact in the business to optimize and drive efficiency.</t>
  </si>
  <si>
    <t>Hospitality</t>
  </si>
  <si>
    <t>501–1,000</t>
  </si>
  <si>
    <t>Mar 31, 2025 @ 1:09 PM</t>
  </si>
  <si>
    <t>ROI (Return on Investment), ROCE (Return on Capital Employed), EBITDA (Earnings Before Interest, Taxes, Depreciation, and Amortization)</t>
  </si>
  <si>
    <t>Focusing too much on short-term results at the expense of long-term value, Misinterpreting or misusing financial metrics</t>
  </si>
  <si>
    <t>Continuation of a loss making line of business instead of shutting it down</t>
  </si>
  <si>
    <t>Specialist</t>
  </si>
  <si>
    <t>0–5 years</t>
  </si>
  <si>
    <t>Mar 29, 2025 @ 12:33 AM</t>
  </si>
  <si>
    <t>ROI (Return on Investment), NPV (Net Present Value), Free Cash Flow (FCF)</t>
  </si>
  <si>
    <t>Underestimating risk, Over-relying on revenue growth without considering profitability, Misinterpreting or misusing financial metrics</t>
  </si>
  <si>
    <t>Failed capex decisions.
Misrepresenting EBITDA as an operational performance metric. 
Focus on revenue without understanding complexity, risk and cost.
Focus on high level cost data without doing the work on granularity of cost behavior.
Dismissing break-even analysis as details. 
Keeping dead horses in the portfolio.
Reliance on financial restructuring without doing the operational restructuring.
Ignoring internal control mishaps.</t>
  </si>
  <si>
    <t>1,001–5,000</t>
  </si>
  <si>
    <t>Mar 28, 2025 @ 10:36 AM</t>
  </si>
  <si>
    <t>Misallocating budgets, Not considering financial risks in decision making, Misinterpreting or misusing financial metrics</t>
  </si>
  <si>
    <t>budget management inaccuracy</t>
  </si>
  <si>
    <t>Engineering / Manufacturing</t>
  </si>
  <si>
    <t>HR</t>
  </si>
  <si>
    <t>Mar 27, 2025 @ 6:31 PM</t>
  </si>
  <si>
    <t>Underestimating risk, Ignoring working capital, Neglecting the time value of money in investment decisions</t>
  </si>
  <si>
    <t>Concept of NPV not clear in R&amp;amp;D:
Delayed commercial launch and exceeding of defined COGS in an R&amp;amp;D project both unfavorably impacted NPV and destroyed most of the anticipated upside.</t>
  </si>
  <si>
    <t>Never</t>
  </si>
  <si>
    <t>Healthcare</t>
  </si>
  <si>
    <t>Sales</t>
  </si>
  <si>
    <t>Mar 26, 2025 @ 1:14 PM</t>
  </si>
  <si>
    <t>ROI (Return on Investment), WACC (Weighted Average Cost of Capital), Free Cash Flow (FCF)</t>
  </si>
  <si>
    <t>Ignoring working capital, Ignoring cash flow constraints in decision-making</t>
  </si>
  <si>
    <t>focusing on revenue growth without tracking receivables and payables. This leads to liquidity issues despite seeming profitability</t>
  </si>
  <si>
    <t>Professional Services</t>
  </si>
  <si>
    <t>Operations</t>
  </si>
  <si>
    <t>Mar 26, 2025 @ 1:00 PM</t>
  </si>
  <si>
    <t>Investment decisions</t>
  </si>
  <si>
    <t>Consumer, Entertainment and Sport</t>
  </si>
  <si>
    <t>Board Member</t>
  </si>
  <si>
    <t>Mar 26, 2025 @ 11:43 AM</t>
  </si>
  <si>
    <t>WACC (Weighted Average Cost of Capital), NPV (Net Present Value), Free Cash Flow (FCF)</t>
  </si>
  <si>
    <t>Underestimating risk, Misallocating budgets, Over-relying on revenue growth without considering profitability</t>
  </si>
  <si>
    <t>Mar 26, 2025 @ 9:20 AM</t>
  </si>
  <si>
    <t>Making pricing decisions without financial analysis, Ignoring cash flow constraints in decision-making, Focusing too much on short-term results at the expense of long-term value</t>
  </si>
  <si>
    <t>Investments 
M&amp;amp;A</t>
  </si>
  <si>
    <t>Mar 26, 2025 @ 9:17 AM</t>
  </si>
  <si>
    <t>Misallocating budgets, Neglecting the time value of money in investment decisions, Not considering financial risks in decision making</t>
  </si>
  <si>
    <t>Funding round with an investor didnt go well because the CEO of the company was just coming up a random valuation figure. He didnt want to compromise while that company of his wasnt performing well at all. It is not doing well to this date (I already left that group). 
Then another company within the group, a football club in the Spanish lower leagues, had a gigantic debt and was struggling to attract investors. These guys were just spending money left and right without looking at the financial consequences. I can't speak about this publicly.</t>
  </si>
  <si>
    <t>Mar 25, 2025 @ 12:40 PM</t>
  </si>
  <si>
    <t>Overestimating ROI, Ignoring working capital, Neglecting the time value of money in investment decisions</t>
  </si>
  <si>
    <t>Poor cashflow management is the most common reason of bankruptcies in the shipping industries.
Re- debt structures the most common pitfall i see is focus 90% on interest rate versus rest of terms. The most important factor that shall be considered is amortization profile (which is usually not well understood)</t>
  </si>
  <si>
    <t>Shipping industry</t>
  </si>
  <si>
    <t>Mar 24, 2025 @ 7:22 AM</t>
  </si>
  <si>
    <t>Underestimating risk, Failing to understand cost structures, Ignoring cash flow constraints in decision-making</t>
  </si>
  <si>
    <t>n/a</t>
  </si>
  <si>
    <t>Mar 23, 2025 @ 8:51 PM</t>
  </si>
  <si>
    <t>ROCE (Return on Capital Employed), EBITDA (Earnings Before Interest, Taxes, Depreciation, and Amortization), Free Cash Flow (FCF)</t>
  </si>
  <si>
    <t>Failing to understand cost structures, Making pricing decisions without financial analysis, Focusing too much on short-term results at the expense of long-term value</t>
  </si>
  <si>
    <t>Don’t go into detailing. Don’t look into cash flies while making decisions</t>
  </si>
  <si>
    <t>Retail</t>
  </si>
  <si>
    <t>Self owned</t>
  </si>
  <si>
    <t>Mar 23, 2025 @ 8:37 PM</t>
  </si>
  <si>
    <t>Investing "spare" funds in a wrong diversification</t>
  </si>
  <si>
    <t>IT</t>
  </si>
  <si>
    <t>Mar 23, 2025 @ 7:22 PM</t>
  </si>
  <si>
    <t>ROI (Return on Investment), WACC (Weighted Average Cost of Capital), EBITDA (Earnings Before Interest, Taxes, Depreciation, and Amortization)</t>
  </si>
  <si>
    <t>Overestimating ROI, Misallocating budgets, Failing to understand cost structures</t>
  </si>
  <si>
    <t>In its desire to get back the full control and ownership over the corporate valuable IP previously contributed into a JV subsidiary, the management of the parent company agreed to roll up the JV partner's interst (where the partner would exchange its interest in the JV for the share in the parent company) which caused in loosing the project funduing commitment from the partrner</t>
  </si>
  <si>
    <t>Mar 23, 2025 @ 7:35 AM</t>
  </si>
  <si>
    <t>ROI (Return on Investment), NPV (Net Present Value), ROCE (Return on Capital Employed)</t>
  </si>
  <si>
    <t>Underestimating risk, Making pricing decisions without financial analysis, Neglecting the time value of money in investment decisions</t>
  </si>
  <si>
    <t>Mar 22, 2025 @ 7:25 PM</t>
  </si>
  <si>
    <t>ROI (Return on Investment), EBITDA (Earnings Before Interest, Taxes, Depreciation, and Amortization), Debt-to-Equity Ratio</t>
  </si>
  <si>
    <t>Misallocating budgets, Making pricing decisions without financial analysis, Focusing too much on short-term results at the expense of long-term value</t>
  </si>
  <si>
    <t>Mar 22, 2025 @ 4:01 PM</t>
  </si>
  <si>
    <t>Ignoring working capital, Over-relying on revenue growth without considering profitability, Neglecting the time value of money in investment decisions</t>
  </si>
  <si>
    <t>Failing to understand impact of high inventory on cash capacity.</t>
  </si>
  <si>
    <t>Mar 21, 2025 @ 10:43 PM</t>
  </si>
  <si>
    <t>Underestimating risk, Ignoring working capital, Over-relying on revenue growth without considering profitability</t>
  </si>
  <si>
    <t>Making major investments without thoroughly evaluating assumptions, often about market market assessment, underlying risks, and fixed costs.</t>
  </si>
  <si>
    <t>Mar 21, 2025 @ 10:39 AM</t>
  </si>
  <si>
    <t>overexpansion without financial planning</t>
  </si>
  <si>
    <t>manufacturing and distribution</t>
  </si>
  <si>
    <t>Mar 21, 2025 @ 10:07 AM</t>
  </si>
  <si>
    <t>Ignoring working capital, Over-relying on revenue growth without considering profitability, Focusing too much on short-term results at the expense of long-term value</t>
  </si>
  <si>
    <t>volume promotions (discounts)  focused on short term and jeopardising future profit</t>
  </si>
  <si>
    <t>Mar 20, 2025 @ 3:34 PM</t>
  </si>
  <si>
    <t>EBITDA (Earnings Before Interest, Taxes, Depreciation, and Amortization), Free Cash Flow (FCF), Interest Coverage Ratio</t>
  </si>
  <si>
    <t>1) Make versus buy decision. The cost to make parts was calculated, with various types of allocated costs included that aren't truly incurred by the decision to make the part. (Just as an example, rent for the building.) The cost to make the part came out higher than the cost to purchase so decided to purchase. 
2) We discovered that we were making less than 10% net profit on a particular product when all allocated costs were included. A new order came in before we had fully analyzed this, and the customer used the same price he had been paying. My manager decided to raise price 20%. I explained to him that we should accept the order and communicate to the customer that this would be the last order we could accept at that price and that we'd like to partner with them to redesign the product to reduce its cost. My manager rejected that advice because he felt that the profit was just too low to justify us spending the time to fulfill the order. He did not understand that the product cost included a bunch of allocated costs that weren't really incurred by the decision to take the order, and that even though we made a small profit, the net contribution to the company was more significant. He held firm, the customer went quiet and came back a month later to tell us they cancelled the order. They indicated that they had planned to place orders for a lot more units over the next couple years.</t>
  </si>
  <si>
    <t>Mar 20, 2025 @ 1:30 PM</t>
  </si>
  <si>
    <t>NPV (Net Present Value), ROCE (Return on Capital Employed), Free Cash Flow (FCF)</t>
  </si>
  <si>
    <t>Underestimating risk, Over-relying on revenue growth without considering profitability, Ignoring cash flow constraints in decision-making</t>
  </si>
  <si>
    <t>Overestimating forecasted sales to justify sales force resources. 
Suboptimal resource allocation because of a misunderstanding on variable and fixed cost structures.</t>
  </si>
  <si>
    <t>Mar 19, 2025 @ 6:09 PM</t>
  </si>
  <si>
    <t>Over-relying on revenue growth without considering profitability, Overextending on debt or financial commitments, Focusing too much on short-term results at the expense of long-term value</t>
  </si>
  <si>
    <t>Customer Service</t>
  </si>
  <si>
    <t>Mar 19, 2025 @ 3:50 PM</t>
  </si>
  <si>
    <t>Ignoring working capital, Focusing too much on short-term results at the expense of long-term value, Misinterpreting or misusing financial metrics</t>
  </si>
  <si>
    <t>Investment analysis and risk scenarios
Incorporation cost at manufacturing level</t>
  </si>
  <si>
    <t>Life Sciences</t>
  </si>
  <si>
    <t>Marketing</t>
  </si>
  <si>
    <t>Mar 18, 2025 @ 9:53 PM</t>
  </si>
  <si>
    <t>Ignoring working capital, Over-relying on revenue growth without considering profitability, Overextending on debt or financial commitments</t>
  </si>
  <si>
    <t>I've been evolved in a project where the focus was on sales growth without much focus on margins " that future will bring". Margins weren't there and the company colapsed.
A good example was being evolved in a project that had huge cash needs regarding a standard level ( working capital/inventory need ). A M&amp;amp;A move was only made after a proper funding solution was agreed taking away the risk of calapse not by lack of profitabilaty but for lack of cash to fund such inventory and all managers agreed on it</t>
  </si>
  <si>
    <t>Mar 18, 2025 @ 5:27 PM</t>
  </si>
  <si>
    <t>Over-relying on revenue growth without considering profitability, Ignoring cash flow constraints in decision-making, Neglecting the time value of money in investment decisions</t>
  </si>
  <si>
    <t>Proposing projects that are accretive to margins but have negative NPV</t>
  </si>
  <si>
    <t>Mar 18, 2025 @ 5:02 PM</t>
  </si>
  <si>
    <t>Misallocating budgets, Focusing too much on short-term results at the expense of long-term value, Not considering financial risks in decision making</t>
  </si>
  <si>
    <t>Go-no go profitability and pricing analysis to launch product lines into markets / geographies - both when it's done well and when it's not.</t>
  </si>
  <si>
    <t>Mar 18, 2025 @ 3:35 PM</t>
  </si>
  <si>
    <t>Overestimating ROI, Underestimating risk, Making pricing decisions without financial analysis</t>
  </si>
  <si>
    <t>Mar 18, 2025 @ 2:42 PM</t>
  </si>
  <si>
    <t>There are two areas in my view where the lack of financial literacy can lead to awful decisions: one is marketing, particularly when this department starts spending with no control and the other one is HR which sets up compensation policies that are not aligned with the overall results of the company</t>
  </si>
  <si>
    <t>Mar 18, 2025 @ 1:22 PM</t>
  </si>
  <si>
    <t>Ignoring cash flow constraints in decision-making, Focusing too much on short-term results at the expense of long-term value, Misinterpreting or misusing financial metrics</t>
  </si>
  <si>
    <t>Misinterpretation or underestimation of "tail risks", important in some lines of insurance business.</t>
  </si>
  <si>
    <t>Insurance</t>
  </si>
  <si>
    <t>Mar 18, 2025 @ 12:29 PM</t>
  </si>
  <si>
    <t>Ignoring cash flow constraints in decision-making, Neglecting the time value of money in investment decisions, Focusing too much on short-term results at the expense of long-term value</t>
  </si>
  <si>
    <t>Support technology development initiatives without mastering a business case that clearly articulate financial impact other than the cost associated.</t>
  </si>
  <si>
    <t>State Owned</t>
  </si>
  <si>
    <t>Mar 18, 2025 @ 12:15 AM</t>
  </si>
  <si>
    <t>ROCE (Return on Capital Employed), Free Cash Flow (FCF), Interest Coverage Ratio</t>
  </si>
  <si>
    <t>Most businesses are focused on short term decision making and in my business the proper break down of the balanced score card to match business drivers with performance was lacking. There was an over reliance on a particular division exposing the whole organisation to financial risk. This was driven by the CEO’s desire to show increasing profitability to the board and he pressed for growth ignoring the changing macro economic risks.</t>
  </si>
  <si>
    <t>Mar 17, 2025 @ 11:30 PM</t>
  </si>
  <si>
    <t>ROI (Return on Investment), WACC (Weighted Average Cost of Capital), Debt-to-Equity Ratio</t>
  </si>
  <si>
    <t>Failing to understand cost structures, Focusing too much on short-term results at the expense of long-term value</t>
  </si>
  <si>
    <t>Mar 17, 2025 @ 3:26 PM</t>
  </si>
  <si>
    <t>Overestimating ROI, Failing to understand cost structures, Focusing too much on short-term results at the expense of long-term value</t>
  </si>
  <si>
    <t>'-Lack of understanding cost structures - direct vs indirect resulting in incorrect portfolio decisions
-lack of understand of intergroup funding - dividends/loans impacting performance decisions'</t>
  </si>
  <si>
    <t>Mar 17, 2025 @ 1:52 PM</t>
  </si>
  <si>
    <t>Overestimating ROI, Making pricing decisions without financial analysis, Over-relying on revenue growth without considering profitability</t>
  </si>
  <si>
    <t>1. Investing in business where while there is revenue growth but the operating margins remain negative for extended duration/foreseeable future 
2. using only variable costs in pricing/margin considerations 
3. Investing in projects with returns below WACC (most not aware of true WACC)</t>
  </si>
  <si>
    <t>Mar 17, 2025 @ 1:44 PM</t>
  </si>
  <si>
    <t>Neglecting the time value of money in investment decisions, Focusing too much on short-term results at the expense of long-term value, Not considering financial risks in decision making</t>
  </si>
  <si>
    <t>Mar 17, 2025 @ 1:04 PM</t>
  </si>
  <si>
    <t>Over-relying on revenue growth without considering profitability, Ignoring cash flow constraints in decision-making</t>
  </si>
  <si>
    <t>_ Lauch of a new product prioritizing business/commercial advantages vs profitability
_ Capex ROI in an investment project that led to no investment decision
_ Constant rising cost of materials leading to search for alternative financial solutions to preserve the gross margins
_ Improvement of Net working capital leading to operational business impacts in Supply Chain operations and sales planning</t>
  </si>
  <si>
    <t>Mar 17, 2025 @ 11:44 AM</t>
  </si>
  <si>
    <t>Taking decision to win tender simply as they are high top line value but need excessive cash infusion and the path to cash flow generation is not clear due to poor profitability</t>
  </si>
  <si>
    <t>Mar 17, 2025 @ 10:24 AM</t>
  </si>
  <si>
    <t>Over-relying on revenue growth without considering profitability, Focusing too much on short-term results at the expense of long-term value</t>
  </si>
  <si>
    <t>Refusing a deal for profitability constraints while resources where anyway engaged and therefore creating a cashflow situation...</t>
  </si>
  <si>
    <t>Mar 16, 2025 @ 6:39 PM</t>
  </si>
  <si>
    <t>Misallocating budgets, Overextending on debt or financial commitments, Focusing too much on short-term results at the expense of long-term value</t>
  </si>
  <si>
    <t>In my job, specially on the clients we advise, I would say that sometimes lack of financial knowledge pushes companies to make hasty decisions regarding the acquisition / discard of companies.</t>
  </si>
  <si>
    <t>Mar 16, 2025 @ 4:39 PM</t>
  </si>
  <si>
    <t>Making pricing decisions without financial analysis, Over-relying on revenue growth without considering profitability, Ignoring cash flow constraints in decision-making</t>
  </si>
  <si>
    <t>By not alculating the full cost of holding inventory (including financing, storage, etc) into product cost, pricing was off and mislading</t>
  </si>
  <si>
    <t>Mar 16, 2025 @ 4:06 PM</t>
  </si>
  <si>
    <t>Overestimating ROI, Over-relying on revenue growth without considering profitability, Misinterpreting or misusing financial metrics</t>
  </si>
  <si>
    <t>Overreliance on revenue growth without understanding profitability or working capital constraints well enough</t>
  </si>
  <si>
    <t>Mar 16, 2025 @ 2:19 PM</t>
  </si>
  <si>
    <t>Neglecting the time value of money in investment decisions, Focusing too much on short-term results at the expense of long-term value, Misinterpreting or misusing financial metrics</t>
  </si>
  <si>
    <t>Business sense is nessary for business department, but some business departments only care their own kpi or target, but did not consider from the whole company financial view.</t>
  </si>
  <si>
    <t>Mar 15, 2025 @ 9:01 PM</t>
  </si>
  <si>
    <t>Misallocating budgets, Focusing too much on short-term results at the expense of long-term value, Other</t>
  </si>
  <si>
    <t>Think to much on finance and not on innovation</t>
  </si>
  <si>
    <t>Mar 15, 2025 @ 12:43 PM</t>
  </si>
  <si>
    <t>Making pricing decisions without financial analysis, Over-relying on revenue growth without considering profitability, Focusing too much on short-term results at the expense of long-term value</t>
  </si>
  <si>
    <t>Taking business decision on the base of variable margin ignoring what was the real impact of fixed costs and that somebody will need to pay them. This ultimately led to poor business results on certain product lines. 
Having a good financial literacy is crucial to understand the impact of our decision on the bottom line</t>
  </si>
  <si>
    <t>Mar 15, 2025 @ 12:10 PM</t>
  </si>
  <si>
    <t>Overestimating ROI, Ignoring working capital, Focusing too much on short-term results at the expense of long-term value</t>
  </si>
  <si>
    <t>Business acquired at a high price, for later on writing off the intangible associated with the purchase.</t>
  </si>
  <si>
    <t>Mar 15, 2025 @ 10:59 AM</t>
  </si>
  <si>
    <t>Change of business model - from selling to leasing</t>
  </si>
  <si>
    <t>Mar 15, 2025 @ 10:43 AM</t>
  </si>
  <si>
    <t>Mar 15, 2025 @ 10:21 AM</t>
  </si>
  <si>
    <t>Underestimating risk, Making pricing decisions without financial analysis, Focusing too much on short-term results at the expense of long-term value</t>
  </si>
  <si>
    <t>Lack of financial literacy ( specially in risk management) caused more bankruptcies in financial firms in Slovakia. Some banks didn´t evaluate appropriately the risk taken in loans, some insurance companies inflated rewards  for life insurance clients excessively</t>
  </si>
  <si>
    <t>Mar 15, 2025 @ 8:14 AM</t>
  </si>
  <si>
    <t>Mar 15, 2025 @ 2:30 AM</t>
  </si>
  <si>
    <t>Over-relying on revenue growth without considering profitability, Neglecting the time value of money in investment decisions, Focusing too much on short-term results at the expense of long-term value</t>
  </si>
  <si>
    <t>IT projects not approved due to high upfront cash flow impact without understanding longer term impacts.</t>
  </si>
  <si>
    <t>Non-profit</t>
  </si>
  <si>
    <t>Mar 14, 2025 @ 10:16 PM</t>
  </si>
  <si>
    <t>Underestimating risk, Ignoring working capital, Making pricing decisions without financial analysis</t>
  </si>
  <si>
    <t>NPV - Deciding between two projects with limited rigor associated with deciding on the appropriate discount rate or incorporating sunk costs into the investment calculation.</t>
  </si>
  <si>
    <t>Mar 14, 2025 @ 6:21 PM</t>
  </si>
  <si>
    <t>ROI (Return on Investment), Debt-to-Equity Ratio, Free Cash Flow (FCF)</t>
  </si>
  <si>
    <t>Mar 14, 2025 @ 5:36 PM</t>
  </si>
  <si>
    <t>Failing to understand cost structures, Making pricing decisions without financial analysis, Neglecting the time value of money in investment decisions</t>
  </si>
  <si>
    <t>Mar 14, 2025 @ 1:43 PM</t>
  </si>
  <si>
    <t>Managers are given a budget thus have limited awareness of decisions and budget relationship</t>
  </si>
  <si>
    <t>Mar 14, 2025 @ 1:39 PM</t>
  </si>
  <si>
    <t>Failing to understand cost structures, Neglecting the time value of money in investment decisions, Not considering financial risks in decision making</t>
  </si>
  <si>
    <t>Managers have minimal role in establishing a budget therefore have little to no alignment to budget and decision maling</t>
  </si>
  <si>
    <t>Mar 14, 2025 @ 1:21 PM</t>
  </si>
  <si>
    <t>Ignoring cash flow constraints in decision-making, Focusing too much on short-term results at the expense of long-term value, Not considering financial risks in decision making</t>
  </si>
  <si>
    <t>Over estimating future business</t>
  </si>
  <si>
    <t>Mar 14, 2025 @ 11:28 AM</t>
  </si>
  <si>
    <t>Making pricing decisions without financial analysis, Neglecting the time value of money in investment decisions, Focusing too much on short-term results at the expense of long-term value</t>
  </si>
  <si>
    <t>missing opportunity to invest, adding resources with low value adding/gaining, over invest in productivity and resources.</t>
  </si>
  <si>
    <t>Mar 14, 2025 @ 10:04 AM</t>
  </si>
  <si>
    <t>Mar 13, 2025 @ 9:51 PM</t>
  </si>
  <si>
    <t>Underestimating risk, Ignoring working capital, Ignoring cash flow constraints in decision-making</t>
  </si>
  <si>
    <t>1.- Investments decisions
2.- Bad management related with P&amp;amp;L
3.- Misunderstanding the main items in P&amp;amp;L; EBITDA, Breakeven, cumulated cash flows, working capital, terminal value, etc.</t>
  </si>
  <si>
    <t>Non-Profit</t>
  </si>
  <si>
    <t>Mar 13, 2025 @ 6:18 PM</t>
  </si>
  <si>
    <t>Failing to understand cost structures, Making pricing decisions without financial analysis, Ignoring cash flow constraints in decision-making</t>
  </si>
  <si>
    <t>Unknow to set up correct pricing
What to do when repricing write off products to cover minimum expenses</t>
  </si>
  <si>
    <t>Automotive</t>
  </si>
  <si>
    <t>Mar 13, 2025 @ 4:52 PM</t>
  </si>
  <si>
    <t>Making pricing decisions without financial analysis, Focusing too much on short-term results at the expense of long-term value</t>
  </si>
  <si>
    <t>Expensive marketing campaigns not yielding desired sign-up results</t>
  </si>
  <si>
    <t>Media/Telecommunications</t>
  </si>
  <si>
    <t>Mar 13, 2025 @ 3:49 PM</t>
  </si>
  <si>
    <t>Ignoring working capital, Making pricing decisions without financial analysis, Ignoring cash flow constraints in decision-making</t>
  </si>
  <si>
    <t>Invest in non adding value business or believe in short cut solutions</t>
  </si>
  <si>
    <t>Mar 13, 2025 @ 3:31 PM</t>
  </si>
  <si>
    <t>Overestimating ROI, Failing to understand cost structures, Making pricing decisions without financial analysis</t>
  </si>
  <si>
    <t>Long term project profitability and introduction of new product lines</t>
  </si>
  <si>
    <t>Mar 13, 2025 @ 3:04 PM</t>
  </si>
  <si>
    <t>Underestimating risk, Misallocating budgets, Misinterpreting or misusing financial metrics</t>
  </si>
  <si>
    <t>They did not understand the impact of ageing inventories and tied up capital when distributing goods of new products to internal distributors.
Another thing that happens is a misunderstanding of cash flows, sometimes people have problems distinguishing between profits/costs and cash flows.</t>
  </si>
  <si>
    <t>Mar 13, 2025 @ 3:02 PM</t>
  </si>
  <si>
    <t>NPV (Net Present Value), ROCE (Return on Capital Employed), EBITDA (Earnings Before Interest, Taxes, Depreciation, and Amortization)</t>
  </si>
  <si>
    <t>Overestimating ROI, Underestimating risk, Failing to understand cost structures</t>
  </si>
  <si>
    <t>'- Set-up of long term sales contracts
- Capex decisions
- Misunderstanding of fixed vs variable costs in cost optimization efforts
- Insourcing vs outsourcing decisions'</t>
  </si>
  <si>
    <t>Logistics</t>
  </si>
  <si>
    <t>Mar 13, 2025 @ 2:04 PM</t>
  </si>
  <si>
    <t>ROI (Return on Investment), EBITDA (Earnings Before Interest, Taxes, Depreciation, and Amortization), Other</t>
  </si>
  <si>
    <t>Free Cash Flow</t>
  </si>
  <si>
    <t>Underestimating risk, Ignoring working capital, Failing to understand cost structures</t>
  </si>
  <si>
    <t>I think in my company the non-finance managers are reading much the financial literacy. Most of the knowledge they get on this topic is from different pre-designed and curated corporate trainings. As a result, the knowledge might be limited to only business cases and the context reviewed on these trainings. 
This leads to limited knowledge on financial side and doesn’t prepare the managers to the frequently changing situation we observe on the markets. Training is not keeping up with the new cases that the managers face in the real life. Financial literacy can give this knowledge faster</t>
  </si>
  <si>
    <t>Mar 13, 2025 @ 1:53 PM</t>
  </si>
  <si>
    <t>Failing to understand cost structures, Making pricing decisions without financial analysis, Not considering financial risks in decision making</t>
  </si>
  <si>
    <t>Business Decisions are taken without seriously using any kind of a finance tool or framework</t>
  </si>
  <si>
    <t>Consulting</t>
  </si>
  <si>
    <t>Mar 13, 2025 @ 1:36 PM</t>
  </si>
  <si>
    <t>In the first company I worked in as an intern during my degree, they did not have any kind of experienced financial department. They were working with some partners in Mexico trying to replicate the product they had there, but here in Spain. 
They did not do any study to see if this was profitable here in Europe or Spain, since is a different continent and there are a lot of aspects that change (costs, economy of scale, suppliers and customer needs…). All of these can have a huge impact on financial performance.</t>
  </si>
  <si>
    <t>Mar 13, 2025 @ 1:24 PM</t>
  </si>
  <si>
    <t>ROI (Return on Investment), EBITDA (Earnings Before Interest, Taxes, Depreciation, and Amortization), Interest Coverage Ratio</t>
  </si>
  <si>
    <t>Resulta decreased due to lack of understanding how to discount and calculate the debt</t>
  </si>
  <si>
    <t>Mar 13, 2025 @ 11:42 AM</t>
  </si>
  <si>
    <t>Misallocating budgets, Over-relying on revenue growth without considering profitability, Focusing too much on short-term results at the expense of long-term value</t>
  </si>
  <si>
    <t>Mar 13, 2025 @ 11:28 AM</t>
  </si>
  <si>
    <t>Over-relying on revenue growth without considering profitability, Overextending on debt or financial commitments, Not considering financial risks in decision making</t>
  </si>
  <si>
    <t>Mar 13, 2025 @ 10:13 AM</t>
  </si>
  <si>
    <t>Overestimating ROI, Neglecting the time value of money in investment decisions, Misinterpreting or misusing financial metrics</t>
  </si>
  <si>
    <t>When entering new markets with a slow ramp up in revenue how the initial cash commitment is valued against longer term returns. This leads to overstating the ROI given we could invest money we have now in other ventures.</t>
  </si>
  <si>
    <t>Mar 13, 2025 @ 8:47 AM</t>
  </si>
  <si>
    <t>Underestimating risk, Misallocating budgets, Focusing too much on short-term results at the expense of long-term value</t>
  </si>
  <si>
    <t>Purchasing equipment which never gets used. Some items actually timed out of there shelf life and we got charged for not using them.</t>
  </si>
  <si>
    <t>Mar 13, 2025 @ 8:32 AM</t>
  </si>
  <si>
    <t>Overestimating ROI, Ignoring cash flow constraints in decision-making, Focusing too much on short-term results at the expense of long-term value</t>
  </si>
  <si>
    <t>in the past overvalue revenue growth over profit , leading to EBITA results below the minimum acepted by the group. this has been identify and corrective measures have been put in place.</t>
  </si>
  <si>
    <t>Mar 13, 2025 @ 7:55 AM</t>
  </si>
  <si>
    <t>EBITDA (Earnings Before Interest, Taxes, Depreciation, and Amortization), Free Cash Flow (FCF), Other</t>
  </si>
  <si>
    <t>They need to learn the difference between cash generated and profit before tax</t>
  </si>
  <si>
    <t>'- Putting pressure on finance department to borrow under the unfavorable macroeconomic conditions
- Mistaken profit before tax for cash flow
- Ignoring or not understanding working capital need of company
- Not complying with the cash flow structure of the company while making capex decisions (time and amount)'</t>
  </si>
  <si>
    <t>Mar 13, 2025 @ 7:25 AM</t>
  </si>
  <si>
    <t>Overestimating ROI, Ignoring working capital, Ignoring cash flow constraints in decision-making</t>
  </si>
  <si>
    <t>Mar 13, 2025 @ 7:03 AM</t>
  </si>
  <si>
    <t>Not considering financial risks in decision making, Misinterpreting or misusing financial metrics, Other</t>
  </si>
  <si>
    <t>not understanding how to prepare a budget</t>
  </si>
  <si>
    <t>'- Don't know how and what to budget
- Misleading assumptions on model, creating unnecessary financial risks
- Misunderstanding of CashFlows calculations impacting valuations'</t>
  </si>
  <si>
    <t>Aerospace, Transportation and Defense</t>
  </si>
  <si>
    <t>Mar 13, 2025 @ 1:03 AM</t>
  </si>
  <si>
    <t>Misallocating budgets, Focusing too much on short-term results at the expense of long-term value</t>
  </si>
  <si>
    <t>Mar 12, 2025 @ 9:18 PM</t>
  </si>
  <si>
    <t>'- Company sold about 50m EUR worth of data center equipment; the sales were done on price only (aka lowest bid). The low pricing was arbitrary without a proper analysis of the cost structure of the equipment. After the contract was signed, the project could take 3-4 years to materialize and receive all payments -&amp;gt; also impact due to time value of money. Most of these projects ended up with negative margins.
- During COVID there were supply chain issues; because of sentimental, irrational impulses the executive team decided to buy massive amounts of stock (components required in manufacturing process). This resulted in excessive levels of inventory levels affecting FCF, etc. It took years to reduce stock levels as some products were not successful and took a while to sell. The worst is that because of low FCF the company almost broke a bank covenant on a 200m EUR loan - this could have been disastrous.'</t>
  </si>
  <si>
    <t>Mar 12, 2025 @ 9:08 PM</t>
  </si>
  <si>
    <t>Misallocating budgets, Making pricing decisions without financial analysis, Misinterpreting or misusing financial metrics</t>
  </si>
  <si>
    <t>Mar 12, 2025 @ 6:10 PM</t>
  </si>
  <si>
    <t>Once, my general counsel said… We should hire more lawyers, because I read that every lawyer in an organization pays themself back 1.5 times each year. I said GREAT, let’s go hire 300,000 lawyers and we’ll make our profit target for the year without having to sell anything!!!</t>
  </si>
  <si>
    <t>Mar 12, 2025 @ 5:28 PM</t>
  </si>
  <si>
    <t>ROCE over WACC</t>
  </si>
  <si>
    <t>Ignoring working capital, Ignoring cash flow constraints in decision-making, Neglecting the time value of money in investment decisions</t>
  </si>
  <si>
    <t>M&amp;amp;A Processes</t>
  </si>
  <si>
    <t>Mar 12, 2025 @ 4:57 PM</t>
  </si>
  <si>
    <t>WACC (Weighted Average Cost of Capital), Debt-to-Equity Ratio, Free Cash Flow (FCF)</t>
  </si>
  <si>
    <t>Ignoring working capital, Ignoring cash flow constraints in decision-making, Misinterpreting or misusing financial metrics</t>
  </si>
  <si>
    <t>Investment decison without sensitivity or input strees (i.e. resiliency of the investment), missunderstandings of the business financial principals (i.e. hurdle rate vs WACC, cost of debt and KEquity); risk mitigators or collateral considerations, the same on the other side round, opportunity costs and analysis per paralysis syndrome</t>
  </si>
  <si>
    <t>Mar 12, 2025 @ 4:43 PM</t>
  </si>
  <si>
    <t>Failing to understand cost structures, Over-relying on revenue growth without considering profitability, Ignoring cash flow constraints in decision-making</t>
  </si>
  <si>
    <t>Misunderstanding of NPV !
Underestimation of revenue risk …</t>
  </si>
  <si>
    <t>Mar 12, 2025 @ 3:26 PM</t>
  </si>
  <si>
    <t>Underestimating risk, Failing to understand cost structures, Making pricing decisions without financial analysis</t>
  </si>
  <si>
    <t>I remember a project where financial aspects have not properly been taen into account, with project failure at  the end. I would speak about  common understanding  of financial impacts required. If a project manager does not have the required knowlege or competence, at least we need to have such competences at the sponsorship level.</t>
  </si>
  <si>
    <t>Mar 12, 2025 @ 1:28 PM</t>
  </si>
  <si>
    <t>1) Investing in systems that occupies employees time and refrains them from completing actual work; 2) Opening and investing in new offices without a proper team nor fixed clients; and 3) prioritising revenues over investment, haemorrhaging morale and strategic direction.</t>
  </si>
  <si>
    <t>Mar 12, 2025 @ 11:57 AM</t>
  </si>
  <si>
    <t>Incorrect selection of software vendors to fuel digital transformation (short-term cost preference versus long-term total cost of ownership), resulting in cost over-runs during implementation and ultimately selection of a different software 3 years later.</t>
  </si>
  <si>
    <t>Mar 12, 2025 @ 10:45 AM</t>
  </si>
  <si>
    <t>MOIC or COC (Cash on Cash for private equity investments)</t>
  </si>
  <si>
    <t>Ignoring working capital, Failing to understand cost structures, Ignoring cash flow constraints in decision-making</t>
  </si>
  <si>
    <t>In a private equity environment, we are executing the investment of a company that weakened its operations due to understimating growth cash requirements and not reserving a sufficient cash buffer to fund growth. This has led to a cash stress in the company, the deterioration of its relations with clients and suppliers and the diminished confidence from banks and other lenders.</t>
  </si>
  <si>
    <t>Mar 12, 2025 @ 10:43 AM</t>
  </si>
  <si>
    <t>Misinterpreting the Return on Investment by underestimating it on a New Feature capability to be built significantly affected the differentiation and strategic positioning across the customer segments.</t>
  </si>
  <si>
    <t>Mar 12, 2025 @ 10:12 AM</t>
  </si>
  <si>
    <t>Negative impacts seen mostly due to strategic mishaps (not understanding fully value drivers of a business, ignoring competitive landscape/evolution, etc) and operational ones (delays in integrating businesses after acquisition, overestimating synergies, ignoring potential negative synergies, etc). In terms of financial literacy, found poor understanding of working capital and cash flow impacting especially small &amp;amp; young businesses.</t>
  </si>
  <si>
    <t>Mar 12, 2025 @ 10:08 AM</t>
  </si>
  <si>
    <t>M&amp;amp;A decisions</t>
  </si>
  <si>
    <t>Mar 12, 2025 @ 9:31 AM</t>
  </si>
  <si>
    <t>Overestimating ROI, Making pricing decisions without financial analysis, Ignoring cash flow constraints in decision-making</t>
  </si>
  <si>
    <t>'- making committments that negatively affect cash flow without getting compensation
- understimating the required return on capital when allocating capital
- allocating capital for the pure sake of it and in order to fully use allocated budgets
- allocating capital to unworthly projects by not focusing on entire organization but solely on department
- entering into financing transactions with external parties without fully understanding total associated costs'</t>
  </si>
  <si>
    <t>Mar 12, 2025 @ 9:30 AM</t>
  </si>
  <si>
    <t>Making pricing decisions without financial analysis, Over-relying on revenue growth without considering profitability, Not considering financial risks in decision making</t>
  </si>
  <si>
    <t>Within the branch of intra-logistics: taking up projects which are not properly priced in terms of implementation risks, while relying much too confidently on recovering the negative pricing / risks impacts through after sales resp. services (over a much too long a period).</t>
  </si>
  <si>
    <t>Intra-logistics</t>
  </si>
  <si>
    <t>Mar 12, 2025 @ 9:17 AM</t>
  </si>
  <si>
    <t>Negative : putting assets in to expensive capex repairs, where the means and capital employed does not tally up with the value of the asset, and remaining service life. Positive : optimal timing of using capital markets for long term lending (in bond market).</t>
  </si>
  <si>
    <t>Mar 12, 2025 @ 8:38 AM</t>
  </si>
  <si>
    <t>Mar 12, 2025 @ 7:06 AM</t>
  </si>
  <si>
    <t>Failing to understand cost structures, Focusing too much on short-term results at the expense of long-term value, Not considering financial risks in decision making</t>
  </si>
  <si>
    <t>Companies laying off people due to cost vs revenue/profits not matching just to start hire more staff immediately.
Underestimating the effect of long supply lines on cash flow</t>
  </si>
  <si>
    <t>Mar 12, 2025 @ 5:12 AM</t>
  </si>
  <si>
    <t>Overestimating ROI, Underestimating risk, Misinterpreting or misusing financial metrics</t>
  </si>
  <si>
    <t>Overinvesting too early in projects on the base overoptimistic volume assumptions, especially when entering new business segments. Insufficient sensitivity analysis.</t>
  </si>
  <si>
    <t>Mar 12, 2025 @ 3:24 AM</t>
  </si>
  <si>
    <t>DSCR</t>
  </si>
  <si>
    <t>In mature organizations, there are a number of processes, not questioned by management. Often, the financial evaluation of such processes was there initially, but there were no update as conditions changed. As a result, elements of the cost structures remain untouched resulting in inefficiencies.</t>
  </si>
  <si>
    <t>Mar 11, 2025 @ 11:50 PM</t>
  </si>
  <si>
    <t>In a company that had a high debt with banks, they agreed with banks to a X percentage of profit growth per year and due to that decision there was a hiring freeze decrease costs</t>
  </si>
  <si>
    <t>Mar 11, 2025 @ 9:19 PM</t>
  </si>
  <si>
    <t>Underestimating risk, Focusing too much on short-term results at the expense of long-term value, Misinterpreting or misusing financial metrics</t>
  </si>
  <si>
    <t>Introducing a new SKU to the market that has to compete as an innovation but failed woefully due to lack of financial understanding of the most of non-financial managers involved in the project</t>
  </si>
  <si>
    <t>Mar 11, 2025 @ 7:22 PM</t>
  </si>
  <si>
    <t>Making a huge investment in infrastructure without considering impact in day-to-day expenses.</t>
  </si>
  <si>
    <t>Mar 11, 2025 @ 7:00 PM</t>
  </si>
  <si>
    <t>Misallocating budgets, Making pricing decisions without financial analysis, Not considering financial risks in decision making</t>
  </si>
  <si>
    <t>Over investing in marketing activities that did not generate a quantifiable ROI.</t>
  </si>
  <si>
    <t>Mutual</t>
  </si>
  <si>
    <t>Mar 11, 2025 @ 6:15 PM</t>
  </si>
  <si>
    <t>Overestimating ROI, Underestimating risk, Focusing too much on short-term results at the expense of long-term value</t>
  </si>
  <si>
    <t>Mar 11, 2025 @ 4:03 PM</t>
  </si>
  <si>
    <t>EBITDA (Earnings Before Interest, Taxes, Depreciation, and Amortization), Free Cash Flow (FCF)</t>
  </si>
  <si>
    <t>The CEO in budget reviews does not care much about the financials stuff, he is in delivery mode only</t>
  </si>
  <si>
    <t>Mar 11, 2025 @ 3:26 PM</t>
  </si>
  <si>
    <t>EBITDA (Earnings Before Interest, Taxes, Depreciation, and Amortization), Debt-to-Equity Ratio, Free Cash Flow (FCF)</t>
  </si>
  <si>
    <t>Underestimating risk, Not considering financial risks in decision making, Other</t>
  </si>
  <si>
    <t>Full cost analysis/calculation</t>
  </si>
  <si>
    <t>Decisions on contract negotiations, decisions in investements in new businesses and opportunities.</t>
  </si>
  <si>
    <t>Mar 11, 2025 @ 3:24 PM</t>
  </si>
  <si>
    <t>Internacional expansion. Price decisions in the new markets.</t>
  </si>
  <si>
    <t>Private Equity</t>
  </si>
  <si>
    <t>Mar 11, 2025 @ 3:22 PM</t>
  </si>
  <si>
    <t>Ignoring working capital, Misallocating budgets, Ignoring cash flow constraints in decision-making</t>
  </si>
  <si>
    <t>Several examples, but sometimes, while discussing machinery acquisitions people focus more on the operational impact of, but struggle to quantify it in terms of cost reductions impacts or productivity impacts and consequently we are unable to correctly evaluate that option!</t>
  </si>
  <si>
    <t>Mar 11, 2025 @ 3:01 PM</t>
  </si>
  <si>
    <t>Misallocating budgets, Over-relying on revenue growth without considering profitability, Misinterpreting or misusing financial metrics</t>
  </si>
  <si>
    <t>Mar 11, 2025 @ 2:58 PM</t>
  </si>
  <si>
    <t>Failing to understand cost structures, Not considering financial risks in decision making, Misinterpreting or misusing financial metrics</t>
  </si>
  <si>
    <t>Mar 11, 2025 @ 2:28 PM</t>
  </si>
  <si>
    <t>Underestimating risk, Misallocating budgets, Failing to understand cost structures</t>
  </si>
  <si>
    <t>Mar 11, 2025 @ 12:41 PM</t>
  </si>
  <si>
    <t>EBITDA (Earnings Before Interest, Taxes, Depreciation, and Amortization), Free Cash Flow (FCF), Earnings per Share (EPS)</t>
  </si>
  <si>
    <t>Ignoring working capital, Failing to understand cost structures, Over-relying on revenue growth without considering profitability</t>
  </si>
  <si>
    <t>Mar 11, 2025 @ 12:15 PM</t>
  </si>
  <si>
    <t>Many business cases are too optimistic, assuming too short timeline for the needed change, or too high order intake expectation, too low cost of change, or similar</t>
  </si>
  <si>
    <t>Mar 11, 2025 @ 12:12 PM</t>
  </si>
  <si>
    <t>Underestimating risk, Overextending on debt or financial commitments, Focusing too much on short-term results at the expense of long-term value</t>
  </si>
  <si>
    <t>Mar 11, 2025 @ 11:46 AM</t>
  </si>
  <si>
    <t>Underestimating risk, Misallocating budgets, Ignoring cash flow constraints in decision-making</t>
  </si>
  <si>
    <t>Prices set to the levels where business is not covering the cost of capital, thus destroying value</t>
  </si>
  <si>
    <t>Mar 11, 2025 @ 11:44 AM</t>
  </si>
  <si>
    <t>Failing to understand cost structures, Over-relying on revenue growth without considering profitability, Focusing too much on short-term results at the expense of long-term value</t>
  </si>
  <si>
    <t>When it comes to business development and talent recruitment, companies tend to look at it for a pure cash flow perspective (e.g. payrolls), without considering the economic effort of replacing those employees and rebuild capabilities again.</t>
  </si>
  <si>
    <t>Mar 11, 2025 @ 10:13 AM</t>
  </si>
  <si>
    <t>Overestimating ROI, Underestimating risk, Over-relying on revenue growth without considering profitability</t>
  </si>
  <si>
    <t>ROI overestimated due to optimistic views on time to volume of new product developments.  Only one case prepared without different scenarios with different probability weighted outcomes,</t>
  </si>
  <si>
    <t>Mar 11, 2025 @ 9:43 AM</t>
  </si>
  <si>
    <t>Over spending on some assets while looking at an immediate/ short term benefit with no considerations for long term impact (moves were a bit tactical rather than being strategic)</t>
  </si>
  <si>
    <t>Real Estate</t>
  </si>
  <si>
    <t>Mar 11, 2025 @ 9:34 AM</t>
  </si>
  <si>
    <t>WACC (Weighted Average Cost of Capital), ROCE (Return on Capital Employed), Debt-to-Equity Ratio</t>
  </si>
  <si>
    <t>From 2001 to 2004, FIAT recorded losses of about €7 billion. During that period, the CEOs were Giuseppe Mocchio and Alessandro Barberis, both with a background in engineering and strong ties to the Agnelli family and the city of Turin. In 2004, Sergio Marchionne was appointed CEO. He had a background in finance and no ties with Turin and Italy. In 2009, FIAT acquired 35% of the capital of Chrysler with the support of Obama's administration that wanted to rescue the historical U.S. car manufactures. The CEO knew that the group had to become "international" to have financial capabilities also to innovate and be competitive in the global market.
In 2014, FIAT completed the merger with Chrysler and Fiat-Chrysler Automobiles (FCA) was established with headquarters in London. The group included: Abarth, Alfa Romeo, Chrysler, Dodge, Fiat, Fiat Professional, Jeep, Lancia, Maserati, and Ram Trucks.</t>
  </si>
  <si>
    <t>Mar 11, 2025 @ 9:31 AM</t>
  </si>
  <si>
    <t>Private</t>
  </si>
  <si>
    <t>Mar 11, 2025 @ 9:12 AM</t>
  </si>
  <si>
    <t>Mar 11, 2025 @ 8:59 AM</t>
  </si>
  <si>
    <t>Overestimating ROI, Over-relying on revenue growth without considering profitability, Ignoring cash flow constraints in decision-making</t>
  </si>
  <si>
    <t>Frequently see overestimation of returns and synergies on acquisitions.</t>
  </si>
  <si>
    <t>Mar 11, 2025 @ 8:47 AM</t>
  </si>
  <si>
    <t>Misallocating budgets, Making pricing decisions without financial analysis, Ignoring cash flow constraints in decision-making</t>
  </si>
  <si>
    <t>Overinvesting in branding activities and underinvesting in core activities.</t>
  </si>
  <si>
    <t>Mar 11, 2025 @ 8:32 AM</t>
  </si>
  <si>
    <t>Financial literacy plays a crucial role in business decision-making, especially when analyzing P&amp;amp;L statements, comparing performance with competitors, and exploring new markets or product lines. A lack of financial understanding can lead to overlooked cost inefficiencies, poor benchmarking against competitors, or misjudging the potential costs and revenues of new ventures. On the other hand, financial literacy enables informed decisions by identifying areas for improvement, optimizing costs, and evaluating the financial feasibility of strategic moves, like entering new markets or launching products, leading to better outcomes and competitive positioning.</t>
  </si>
  <si>
    <t>Mar 11, 2025 @ 8:29 AM</t>
  </si>
  <si>
    <t>hiring consultant instead of increasing FTE</t>
  </si>
  <si>
    <t>Mar 11, 2025 @ 8:28 AM</t>
  </si>
  <si>
    <t>Underestimating risk, Over-relying on revenue growth without considering profitability, Neglecting the time value of money in investment decisions</t>
  </si>
  <si>
    <t>Restructuring company (in financial distress) -  versus closing  
the main focus is carve new structure 
to regain and retain competitive advantage
Plenty financial analysis for
reduce personnel/ merge with other branches  to enlarge portfolio and competences -  shape new structure
Implication on short term extra cost and mid long term benefit 
I haven't seen any financial analisys on possible alternative  "closing" 
that is in my opinion also a possibility that must be considered in decision taking
dismantle the company and close completely
or
dismantle the company and mantain the product and service  in other sister companies 
lack of risk evaluation
i haven't seen any financial impact analysis on "what if all go wrong"</t>
  </si>
  <si>
    <t>parental company is a cooperative 4500 employee/ I am board member of a sister company approx 100 employee</t>
  </si>
  <si>
    <t>Mar 11, 2025 @ 8:10 AM</t>
  </si>
  <si>
    <t>NPV (Net Present Value), Free Cash Flow (FCF), Other</t>
  </si>
  <si>
    <t>IRR, DSCR</t>
  </si>
  <si>
    <t>Mar 11, 2025 @ 8:09 AM</t>
  </si>
  <si>
    <t>failure to take invested capital into consideration, no understanding of risk and reward</t>
  </si>
  <si>
    <t>Mar 11, 2025 @ 8:01 AM</t>
  </si>
  <si>
    <t>Underestimating risk, Misallocating budgets, Making pricing decisions without financial analysis</t>
  </si>
  <si>
    <t>Mar 11, 2025 @ 7:56 AM</t>
  </si>
  <si>
    <t>EBITDA (Earnings Before Interest, Taxes, Depreciation, and Amortization)</t>
  </si>
  <si>
    <t>Mar 11, 2025 @ 6:51 AM</t>
  </si>
  <si>
    <t>Misallocating budgets, Making pricing decisions without financial analysis, Over-relying on revenue growth without considering profitability</t>
  </si>
  <si>
    <t>Product profitability analysis Short Term, Not looking at Balance Sheet Risks nor Working Capital Cash Flow.</t>
  </si>
  <si>
    <t>Mar 11, 2025 @ 6:40 AM</t>
  </si>
  <si>
    <t>Underestimating risk, Focusing too much on short-term results at the expense of long-term value, Not considering financial risks in decision making</t>
  </si>
  <si>
    <t>Valuation of target company in an acquisition process.</t>
  </si>
  <si>
    <t>Mar 11, 2025 @ 5:57 AM</t>
  </si>
  <si>
    <t>Currently in a Sales role, I often see my mid managers struggling to make informed pricing decisions for their business areas, as well as to understand implications on NWC and cash flow of inventory investment decisions. This leads to to going into negotiations leading with price rather than value (currently have one on going case) and e.g. over investing in stock and/or lacking ability to defend NWC as a concept towards their teams.</t>
  </si>
  <si>
    <t>Mar 11, 2025 @ 4:30 AM</t>
  </si>
  <si>
    <t>Misallocating budgets, Over-relying on revenue growth without considering profitability</t>
  </si>
  <si>
    <t>Cannot go into details - Over-optimistic forecasts (a.k.a. wishful thinking) driving poor decisions</t>
  </si>
  <si>
    <t>Mar 11, 2025 @ 4:13 AM</t>
  </si>
  <si>
    <t>Ignoring working capital, Misallocating budgets, Misinterpreting or misusing financial metrics</t>
  </si>
  <si>
    <t>Mar 11, 2025 @ 1:36 AM</t>
  </si>
  <si>
    <t>Inflating bank's balance sheet with low spread charged to clients, whilst the COCOs costs issued to cover the leverage ratio was more expensive than the margin earned on those client's cash balances</t>
  </si>
  <si>
    <t>Mar 11, 2025 @ 1:35 AM</t>
  </si>
  <si>
    <t>Return on investment considering assets, working capital and the cost of it, which is huge in my country, is the most common. 
People in the company do not have a lot of financial knowledge, so we build princing parameters in the financial area and send several informations organized during the month to each of the areas in a format that they can relate to their day to day business. It was easier to make the financial guys understand about the business than the other way around.</t>
  </si>
  <si>
    <t>Mar 11, 2025 @ 12:58 AM</t>
  </si>
  <si>
    <t>Invest with no consideration for ROI/NPV</t>
  </si>
  <si>
    <t>Mar 11, 2025 @ 12:37 AM</t>
  </si>
  <si>
    <t>Too good warranty conditions given</t>
  </si>
  <si>
    <t>Mar 10, 2025 @ 11:45 PM</t>
  </si>
  <si>
    <t>ROI (Return on Investment), EBITDA (Earnings Before Interest, Taxes, Depreciation, and Amortization), Earnings per Share (EPS)</t>
  </si>
  <si>
    <t>'- Headcount decisions based on number of heads instead of cost per head, or productivity per head
- Labour productivity "one size fits all" metrics, treating all markets the same despite differences in cost of labour
- Keeping managers blind to the margin structure and requesting they focus solely on growth, leading to unprofitable products in the long run'</t>
  </si>
  <si>
    <t>Mar 10, 2025 @ 10:30 PM</t>
  </si>
  <si>
    <t>Ignoring working capital, Ignoring cash flow constraints in decision-making, Overextending on debt or financial commitments</t>
  </si>
  <si>
    <t>Owner of the company wanted to install a fish farm, without the consideration of the enormous working capital that was needed, and never took into consideration the cost of capital in his "calculations". In a year it was a hole to deep to fill. The business failed miserably</t>
  </si>
  <si>
    <t>Mar 10, 2025 @ 8:56 PM</t>
  </si>
  <si>
    <t>Most often I've seen:
- Short term sales decisions to improve yearly bonus. 
- Pricing decisions without full view on long term costs
But there are other examples as well.</t>
  </si>
  <si>
    <t>Mar 10, 2025 @ 8:53 PM</t>
  </si>
  <si>
    <t>Mar 10, 2025 @ 8:45 PM</t>
  </si>
  <si>
    <t>Ignoring working capital, Making pricing decisions without financial analysis, Focusing too much on short-term results at the expense of long-term value</t>
  </si>
  <si>
    <t>I am working at Private Equity fund (Search Fund). The CEO (a searcher) of the acquired company forecasted a simple budget for the year but did not calculate FCF including NWC. After the deep financial analysis and calculation of FCFF, including assumption of future NWC based on historical average (NWC/sales%), it was found out that he is going to have negative cash flows around $300k in the end of the year. So the lack of financial literacy was in undervalued NWC role in the forecasting. In the end of the year he had to take a loan to finance its NWC.</t>
  </si>
  <si>
    <t>Mar 10, 2025 @ 8:40 PM</t>
  </si>
  <si>
    <t>Mar 10, 2025 @ 8:20 PM</t>
  </si>
  <si>
    <t>Mar 10, 2025 @ 8:19 PM</t>
  </si>
  <si>
    <t>Misallocating budgets, Over-relying on revenue growth without considering profitability, Ignoring cash flow constraints in decision-making</t>
  </si>
  <si>
    <t>Mar 10, 2025 @ 8:10 PM</t>
  </si>
  <si>
    <t>Underestimating risk, Failing to understand cost structures, Over-relying on revenue growth without considering profitability</t>
  </si>
  <si>
    <t>Failure to understand what is material versus immaterial.
Failure to understand fixed and variable costs.</t>
  </si>
  <si>
    <t>Mar 10, 2025 @ 8:07 PM</t>
  </si>
  <si>
    <t>Making pricing decisions without financial analysis, Focusing too much on short-term results at the expense of long-term value, Misinterpreting or misusing financial metrics</t>
  </si>
  <si>
    <t>We have launched programs with insufficient possibilities to earn profits.
We have killed successful offerings which were reliable cash-generators.
We have failed to invest in future offerings that had high profitability prospects.
We have over-invested in non-cash-generating overhead.</t>
  </si>
  <si>
    <t>Mar 10, 2025 @ 7:57 PM</t>
  </si>
  <si>
    <t>Over-relying on revenue growth without considering profitability, Focusing too much on short-term results at the expense of long-term value, Not considering financial risks in decision making</t>
  </si>
  <si>
    <t>Merger decisions, capex investments, daily pricing in the market, market development, make or buy decisions</t>
  </si>
  <si>
    <t>Mar 10, 2025 @ 7:51 PM</t>
  </si>
  <si>
    <t>Overestimating ROI, Misallocating budgets, Neglecting the time value of money in investment decisions</t>
  </si>
  <si>
    <t>'- focus on IRR without understanding what it is and the initial investment required
- focus solely on "gross profit" of a transaction (project type), multiplying by a number of years it takes and simply stating this as the value from the transaction
- making business case without scenarios or financial model. sometimes just with a simple "years payback", which I find a dangerous metric to "teach" because it is too easy and is often misused
- not making any sound budget allocation decision based on value (or alternatives) but just based on previous budget x a percentage less or extra
- not understanding the impact of working capital on debt (and e.g. just allowing clients or joint venture partners long term not paying invoices and not even charging interest)
- not adding financing costs for longterm (even 5 years plus) projects
- focus too much on net profit or EBITDA (and not so much on cash or NPV)'</t>
  </si>
  <si>
    <t>Construction industry</t>
  </si>
  <si>
    <t>Mar 10, 2025 @ 7:34 PM</t>
  </si>
  <si>
    <t>WACC (Weighted Average Cost of Capital), ROCE (Return on Capital Employed), Free Cash Flow (FCF)</t>
  </si>
  <si>
    <t>Ignoring working capital, Failing to understand cost structures, Misinterpreting or misusing financial metrics</t>
  </si>
  <si>
    <t>I work a lot with start ups where founders generally don’t understand that a significant part of their job is to allocate the capital raised, using tools like ‘what are my unit costs’, ‘what are the contribution margins of a business unit’, which costs are truly fixed and which are variable, where is break even. How much capital do I really need. So, they rarely know which levers to put pull.</t>
  </si>
  <si>
    <t>Mar 10, 2025 @ 7:33 PM</t>
  </si>
  <si>
    <t>WACC (Weighted Average Cost of Capital), NPV (Net Present Value), ROCE (Return on Capital Employed)</t>
  </si>
  <si>
    <t>Ignoring working capital, Misallocating budgets, Focusing too much on short-term results at the expense of long-term value</t>
  </si>
  <si>
    <t>Mar 10, 2025 @ 7:27 PM</t>
  </si>
  <si>
    <t>N</t>
  </si>
  <si>
    <t>Mar 10, 2025 @ 7:12 PM</t>
  </si>
  <si>
    <t>Investments in new businesses (organic growth) - overestimating returns, underestimating costs and upfront investments</t>
  </si>
  <si>
    <t>Mar 10, 2025 @ 7:10 PM</t>
  </si>
  <si>
    <t>Cooperative</t>
  </si>
  <si>
    <t>Mar 10, 2025 @ 7:06 PM</t>
  </si>
  <si>
    <t>Overestimating ROI, Overextending on debt or financial commitments</t>
  </si>
  <si>
    <t>A sophisticated cash flow prediction and the ROI model leading to a decision of entering a new market or not</t>
  </si>
  <si>
    <t>Mar 10, 2025 @ 7:01 PM</t>
  </si>
  <si>
    <t>Ignoring working capital, Making pricing decisions without financial analysis, Misinterpreting or misusing financial metrics</t>
  </si>
  <si>
    <t>Mar 10, 2025 @ 6:54 PM</t>
  </si>
  <si>
    <t>ROI (Return on Investment), WACC (Weighted Average Cost of Capital)</t>
  </si>
  <si>
    <t>Misallocating budgets, Ignoring cash flow constraints in decision-making, Neglecting the time value of money in investment decisions</t>
  </si>
  <si>
    <t>Mar 10, 2025 @ 6:36 PM</t>
  </si>
  <si>
    <t>Misallocating budgets, Over-relying on revenue growth without considering profitability, Not considering financial risks in decision making</t>
  </si>
  <si>
    <t>The lack of prioritizing budget allocations (a.o,. due to lack of financial understanding) has led to the wrong projects being approved and the right ones not executed.</t>
  </si>
  <si>
    <t>Mar 10, 2025 @ 6:30 PM</t>
  </si>
  <si>
    <t>'- Excessive discounting to meet targets, loosing sight of contribution margins
- Over spending on Marketing campaigns not realizing the impact on profitability
- Not taking appropriate assumptions/ being very optimistic while forecasting revenues/NPVs'</t>
  </si>
  <si>
    <t>Mar 10, 2025 @ 6:26 PM</t>
  </si>
  <si>
    <t>Underestimating risk, Focusing too much on short-term results at the expense of long-term value, Other</t>
  </si>
  <si>
    <t>Underestimating ACTUAL time to convert an opportunity or complete a project</t>
  </si>
  <si>
    <t>Assumed that capacity was full because the S&amp;amp;OP indicated strong demand; however, conversion from opportunity to sales was somewhat lower and much longer than anticipated i.e., we should have overbooked the flight and counted on a few passengers cancelling at the last minute!</t>
  </si>
  <si>
    <t>Mar 10, 2025 @ 5:56 PM</t>
  </si>
  <si>
    <t>An example I’ve experienced where the lack of financial literacy significantly impacted a business decision occurred when my company’s sales operations team restructured sales territories (patches) to drive deeper market penetration and better address emerging customer segments. Unfortunately, this decision was made without considering critical financial metrics, such as Cost to Book (CTB) and revenue per sales rep, and also excluded input from the finance team.
The sales leadership team prioritized aggressive market expansion based purely on perceived market potential rather than validated financial analysis. Additionally, new territories were created without adequately evaluating historical financial data, including prior revenue performance and existing operational costs. Resources were reallocated based on optimistic revenue projections, which lacked financial rigor and validation.
As a result, there was an imbalanced distribution of sales resources, significantly increasing operational costs and negatively affecting overall profitability. Additionally, the performance of previously high-achieving Account Executives was critically impacted, as they found themselves unable to meet quotas or earn bonuses following the territory reshuffle. Frustration grew among these employees, leading to decreased morale and, ultimately, the departure of several talented individuals from the company</t>
  </si>
  <si>
    <t>Mar 10, 2025 @ 5:45 PM</t>
  </si>
  <si>
    <t>At my company, we are finance-driven. Every major decision is made with finance input with analysis on NPV, payback period, capex and opex.
It limits the amount of "fluffy" projects we do, by design.</t>
  </si>
  <si>
    <t>Mar 10, 2025 @ 5:42 PM</t>
  </si>
  <si>
    <t>Underestimating risk, Failing to understand cost structures, Neglecting the time value of money in investment decisions</t>
  </si>
  <si>
    <t>Leaders got enamored with doing a singular transaction where the risk and return measures were very unfavorable when compared to the suite of opportunities in front of us.  It ended up being a poorer deal than the other opportunities.</t>
  </si>
  <si>
    <t>Mar 10, 2025 @ 5:30 PM</t>
  </si>
  <si>
    <t>ROI (Return on Investment), Free Cash Flow (FCF), Interest Coverage Ratio</t>
  </si>
  <si>
    <t>Project Rail Baltica where the final cost exceeded initial projections by a factor of 5</t>
  </si>
  <si>
    <t>Mar 10, 2025 @ 5:28 PM</t>
  </si>
  <si>
    <t>Ignoring working capital, Over-relying on revenue growth without considering profitability, Ignoring cash flow constraints in decision-making</t>
  </si>
  <si>
    <t>Poor M&amp;amp;A assessments, risk/reward not being properly evaluated, lack of understanding of balance-sheet and working capital impact.</t>
  </si>
  <si>
    <t>Food and Nutrition</t>
  </si>
  <si>
    <t>Mar 10, 2025 @ 5:27 PM</t>
  </si>
  <si>
    <t>Underestimating risk, Ignoring cash flow constraints in decision-making, Neglecting the time value of money in investment decisions</t>
  </si>
  <si>
    <t>Making a Capex without the approval of a proper business case, with all assumptions and all managers committed to their respective targets. It resulted in a write off the equipment involved.</t>
  </si>
  <si>
    <t>Mar 10, 2025 @ 5:24 PM</t>
  </si>
  <si>
    <t>Mar 10, 2025 @ 5:19 PM</t>
  </si>
  <si>
    <t>Contribution Margin</t>
  </si>
  <si>
    <t>sundown of a certain technology that was in use of our customers and respective business case (which was not properly calculated considering all respective cost and revenue potentials)</t>
  </si>
  <si>
    <t>Mar 10, 2025 @ 5:03 PM</t>
  </si>
  <si>
    <t>In working with a clinician turned venture partner who did not fully understand that just getting re-imbursed would not be enough to succeed in a new business model because the operational costs of integrating a clinical approval system into the existing protocols was too expensive and required massive training budgets to succeed.</t>
  </si>
  <si>
    <t>Mar 10, 2025 @ 4:54 PM</t>
  </si>
  <si>
    <t>NPV (Net Present Value), EBITDA (Earnings Before Interest, Taxes, Depreciation, and Amortization)</t>
  </si>
  <si>
    <t>Failing to understand cost structures, Ignoring cash flow constraints in decision-making, Focusing too much on short-term results at the expense of long-term value</t>
  </si>
  <si>
    <t>'- looking at payback years in M&amp;amp;A or licensing
- keeping many products in markets because they generate revenue without checking cost allocation and profitability
- prioritising regulatory matters without considering financial impacts'</t>
  </si>
  <si>
    <t>Mar 10, 2025 @ 4:52 PM</t>
  </si>
  <si>
    <t>NPV (Net Present Value)</t>
  </si>
  <si>
    <t>Capital investment and return on capital</t>
  </si>
  <si>
    <t>Transport</t>
  </si>
  <si>
    <t>Mar 10, 2025 @ 4:50 PM</t>
  </si>
  <si>
    <t>Underestimating risk, Ignoring working capital, Misallocating budgets</t>
  </si>
  <si>
    <t>Mar 10, 2025 @ 4:41 PM</t>
  </si>
  <si>
    <t>ROCE (Return on Capital Employed), EBITDA (Earnings Before Interest, Taxes, Depreciation, and Amortization), Debt-to-Equity Ratio</t>
  </si>
  <si>
    <t>Ignoring cash flow constraints in decision-making, Overextending on debt or financial commitments, Not considering financial risks in decision making</t>
  </si>
  <si>
    <t>'- focus on orders received, without detailed cost and risk analysis and related mitigation actions
- holding-on too long before allowing cost cutting measures / layoffs, due to principle of 'hope''</t>
  </si>
  <si>
    <t>Mar 10, 2025 @ 4:39 PM</t>
  </si>
  <si>
    <t>Mar 10, 2025 @ 4:32 PM</t>
  </si>
  <si>
    <t>Underestimating risk</t>
  </si>
  <si>
    <t>Mar 10, 2025 @ 4:21 PM</t>
  </si>
  <si>
    <t>Misallocating budgets, Failing to understand cost structures, Ignoring cash flow constraints in decision-making</t>
  </si>
  <si>
    <t>Simply ignoring the fact that the expenses for an executive education class are covered by having 6 people pay full price and 12 half price. Practically, the marginal costs for extra seats beyond 12 seats in a class are close to zero (lunch and coffee/tea). Very simple economics when you are trying to market a new class and get enough positive buzz for the next cycle of classes in the next cycle of courses.</t>
  </si>
  <si>
    <t>Mar 10, 2025 @ 4:19 PM</t>
  </si>
  <si>
    <t>Free Cash Flow (FCF), Other</t>
  </si>
  <si>
    <t>Equity IRR / Money Multiple</t>
  </si>
  <si>
    <t>Timming of investments</t>
  </si>
  <si>
    <t>ROI (Return on Investment), Free Cash Flow (FCF), Earnings per Share (EPS)</t>
  </si>
  <si>
    <t>CTO was not very confident with financial metrics and value creation</t>
  </si>
  <si>
    <t>NPV (Net Present Value), EBITDA (Earnings Before Interest, Taxes, Depreciation, and Amortization), Earnings per Share (EPS)</t>
  </si>
  <si>
    <t>Failing to understand cost structures, Overextending on debt or financial commitments, Focusing too much on short-term results at the expense of long-term value</t>
  </si>
  <si>
    <t>'- Clear focus on and understanding of Free Cash Flow in making strategic decision of transforming towars 'green energy' in the medium and long term as positive example;
- However, discussion about introducing retrospective residual-value orientated performance indicators like EVA to have a body of proof of value creation and strategic decisisons (ignoring all the scientific research) scares...'</t>
  </si>
  <si>
    <t>Mar 10, 2025 @ 4:15 PM</t>
  </si>
  <si>
    <t>Misallocating budgets, Neglecting the time value of money in investment decisions, Focusing too much on short-term results at the expense of long-term value</t>
  </si>
  <si>
    <t>investing in people/research that doesnt proportionally improve the overall business's bottom line. i have observed growth tech companies that invest in growth at all cost without any care for financials. It may have been fine in zero interest rate environment, but will not work in current state</t>
  </si>
  <si>
    <t>Mar 10, 2025 @ 4:09 PM</t>
  </si>
  <si>
    <t>Mar 10, 2025 @ 4:07 PM</t>
  </si>
  <si>
    <t>NPV (Net Present Value), EBITDA (Earnings Before Interest, Taxes, Depreciation, and Amortization), Other</t>
  </si>
  <si>
    <t>Assets</t>
  </si>
  <si>
    <t>Making pricing decisions without financial analysis, Ignoring cash flow constraints in decision-making, Misinterpreting or misusing financial metrics</t>
  </si>
  <si>
    <t>Taking commitment without looking at cash forecast, refusing loans and preferring giving away equity , not properly planning future growth</t>
  </si>
  <si>
    <t>Mar 10, 2025 @ 4:05 PM</t>
  </si>
  <si>
    <t>Lack of cash flow considerations and cost of capital related to this</t>
  </si>
  <si>
    <t>Mar 10, 2025 @ 3:59 PM</t>
  </si>
  <si>
    <t>Long term capex decision and payback analysis</t>
  </si>
  <si>
    <t>Mar 10, 2025 @ 3:54 PM</t>
  </si>
  <si>
    <t>Failing to understand cost structures, Making pricing decisions without financial analysis, Over-relying on revenue growth without considering profitability</t>
  </si>
  <si>
    <t>An example, operational and production decision not to take on additional work as it would increase the overtime cost. This decision was made as the team did not understand that additional incremental work is highly profitable as all the overhead/fixed costs are already paid for the period, therefore increase output will still be highly profitable even with increased overtime labour costs.</t>
  </si>
  <si>
    <t>Mar 10, 2025 @ 3:46 PM</t>
  </si>
  <si>
    <t>Making investment decisions without understanding the cash flows;</t>
  </si>
  <si>
    <t>Mar 10, 2025 @ 3:42 PM</t>
  </si>
  <si>
    <t>ROI (Return on Investment), WACC (Weighted Average Cost of Capital), ROCE (Return on Capital Employed)</t>
  </si>
  <si>
    <t>There are many examples, technical and overall Subject Specialist Managers should know the basic finance tools</t>
  </si>
  <si>
    <t>Mar 10, 2025 @ 3:37 PM</t>
  </si>
  <si>
    <t>Mar 10, 2025 @ 3:36 PM</t>
  </si>
  <si>
    <t>Over-relying on revenue growth without considering profitability, Ignoring cash flow constraints in decision-making, Focusing too much on short-term results at the expense of long-term value</t>
  </si>
  <si>
    <t>Underestimating risk, Failing to understand cost structures, Focusing too much on short-term results at the expense of long-term value</t>
  </si>
  <si>
    <t>Mar 10, 2025 @ 3:35 PM</t>
  </si>
  <si>
    <t>Pricing decisions based on looking to win work rather than understanding cost structures</t>
  </si>
  <si>
    <t>Mar 10, 2025 @ 3:34 PM</t>
  </si>
  <si>
    <t>Mar 10, 2025 @ 3:33 PM</t>
  </si>
  <si>
    <t>Overestimating ROI, Failing to understand cost structures, Over-relying on revenue growth without considering profitability</t>
  </si>
  <si>
    <t>Misunderstanding the structure of our commercial deals and how these evolve over time, often to our detriment. (At Nestlé we consider this to be a part of what we call Strategic Revenue Management)</t>
  </si>
  <si>
    <t>Mar 10, 2025 @ 3:30 PM</t>
  </si>
  <si>
    <t>Mar 10, 2025 @ 3:24 PM</t>
  </si>
  <si>
    <t>Overestimating ROI, Underestimating risk</t>
  </si>
  <si>
    <t>Mar 10, 2025 @ 3:21 PM</t>
  </si>
  <si>
    <t>Capital expenditure financed by retained earnings while the company had no cash flow and income.</t>
  </si>
  <si>
    <t>Mar 10, 2025 @ 3:20 PM</t>
  </si>
  <si>
    <t>Overestimating ROI, Misallocating budgets, Making pricing decisions without financial analysis</t>
  </si>
  <si>
    <t>Mar 10, 2025 @ 3:19 PM</t>
  </si>
  <si>
    <t>WACC (Weighted Average Cost of Capital), NPV (Net Present Value)</t>
  </si>
  <si>
    <t>Misallocating budgets, Failing to understand cost structures, Misinterpreting or misusing financial metrics</t>
  </si>
  <si>
    <t>Disastrous negotiations in damage claims</t>
  </si>
  <si>
    <t>Mar 10, 2025 @ 3:12 PM</t>
  </si>
  <si>
    <t>ROI (Return on Investment), ROCE (Return on Capital Employed), Other</t>
  </si>
  <si>
    <t>non financial managers often have business Pnl's to manage so their focus is on Pnl ratio's like opex to revenue or margin related</t>
  </si>
  <si>
    <t>Overestimating ROI, Ignoring working capital, Making pricing decisions without financial analysis</t>
  </si>
  <si>
    <t>lossmaking product deals which show gross margin benefit  but which are in reality already loss makers when service commitments are factored in and have no margin recovery actions undertaken.</t>
  </si>
  <si>
    <t>Mar 10, 2025 @ 3:05 PM</t>
  </si>
  <si>
    <t>WACC (Weighted Average Cost of Capital), NPV (Net Present Value), EBITDA (Earnings Before Interest, Taxes, Depreciation, and Amortization)</t>
  </si>
  <si>
    <t>Focus on growth even when it is a non profitable growth, for example pricing a product without considering the TCO of make/deliver it.</t>
  </si>
  <si>
    <t>Mar 10, 2025 @ 3:01 PM</t>
  </si>
  <si>
    <t>Mar 10, 2025 @ 2:55 PM</t>
  </si>
  <si>
    <t>Disconnection in commercial decisions that are disconnected with capex constraints</t>
  </si>
  <si>
    <t>Mar 10, 2025 @ 2:31 PM</t>
  </si>
  <si>
    <t>Over-relying on revenue growth without considering profitability, Overextending on debt or financial commitments, Misinterpreting or misusing financial metrics</t>
  </si>
  <si>
    <t>Mar 10, 2025 @ 2:30 PM</t>
  </si>
  <si>
    <t>WACC (Weighted Average Cost of Capital), ROCE (Return on Capital Employed), EBITDA (Earnings Before Interest, Taxes, Depreciation, and Amortization)</t>
  </si>
  <si>
    <t>Lack of understanding of time value of money, ignoring risk analysis</t>
  </si>
  <si>
    <t>Mar 10, 2025 @ 12:38 PM</t>
  </si>
  <si>
    <t>Definition KPIs such as WACC, ROIC, NPV, etc.
Definition and explanation of Cash Flow and its impacts (positives, negatives)</t>
  </si>
  <si>
    <t>Mar 10, 2025 @ 11:24 AM</t>
  </si>
  <si>
    <t>Price discounting to gain volume shares is a common value eroding practice.</t>
  </si>
  <si>
    <t>Mar 9, 2025 @ 10:40 PM</t>
  </si>
  <si>
    <t>Failing to understand cost structures, Ignoring cash flow constraints in decision-making, Not considering financial risks in decision making</t>
  </si>
  <si>
    <t>Mar 9, 2025 @ 9:44 PM</t>
  </si>
  <si>
    <t>New product launch</t>
  </si>
  <si>
    <t>Mar 9, 2025 @ 10:03 AM</t>
  </si>
  <si>
    <t>WACC (Weighted Average Cost of Capital), Free Cash Flow (FCF), Other</t>
  </si>
  <si>
    <t>ROIC</t>
  </si>
  <si>
    <t>Mar 9, 2025 @ 4:09 AM</t>
  </si>
  <si>
    <t>NPV (Net Present Value), Free Cash Flow (FCF)</t>
  </si>
  <si>
    <t>Particularly contract terms which impact the cash flow</t>
  </si>
  <si>
    <t>Mar 8, 2025 @ 3:43 PM</t>
  </si>
  <si>
    <t>Professional services:  Inability of program managers to project/calculate costs forward through to end of contract to realize while seemingly profitable now, overall program(s) would finish in the red.  Ultimately resulted in PMs being terminated and programs having to be restructured.
Firm fixed price construction bids:  Managers so reliant on the cost estimator as to not actually know risk level of their bid.  Too proud/too embarassed/too naive to admit what they didn't understand about the bids.  Result of winning bid, then performing poorly.</t>
  </si>
  <si>
    <t>Mar 8, 2025 @ 12:00 PM</t>
  </si>
  <si>
    <t>Ignoring working capital, Misallocating budgets, Neglecting the time value of money in investment decisions</t>
  </si>
  <si>
    <t>In an outsourcing project where only short term gains were considered.
Replacing software licenses with freeware but not considering the costs to the organization for re-training and migration of the assets.</t>
  </si>
  <si>
    <t>Mar 7, 2025 @ 8:01 PM</t>
  </si>
  <si>
    <t>An executive's pet project showing little value and long term profit while the company was scaling</t>
  </si>
  <si>
    <t>Mar 7, 2025 @ 5:13 PM</t>
  </si>
  <si>
    <t>Short term decision of spendings and investments that compromises the medium view about debt and solvency of the company.</t>
  </si>
  <si>
    <t>Mar 7, 2025 @ 11:26 AM</t>
  </si>
  <si>
    <t>Mar 7, 2025 @ 10:21 AM</t>
  </si>
  <si>
    <t>Not understanding ROI and the cash flow risks</t>
  </si>
  <si>
    <t>Mar 7, 2025 @ 8:23 AM</t>
  </si>
  <si>
    <t>ROI (Return on Investment), NPV (Net Present Value), Other</t>
  </si>
  <si>
    <t>Not for profit sector needs also custom metrics to replace classic investment with funding concepts.</t>
  </si>
  <si>
    <t>Overestimating ROI, Underestimating risk, Misallocating budgets</t>
  </si>
  <si>
    <t>Maintaining a clearly failing business model and pricing structure regardless of underlying cost.
Confusing the time needed to get a return on investments from hardware vs software initiatives and therefore giving too little or too much time to achieve a viable payback schedule.</t>
  </si>
  <si>
    <t>Foundation</t>
  </si>
  <si>
    <t>Mar 6, 2025 @ 9:30 PM</t>
  </si>
  <si>
    <t>ROI (Return on Investment), WACC (Weighted Average Cost of Capital), NPV (Net Present Value)</t>
  </si>
  <si>
    <t>Underestimating risk, Failing to understand cost structures, Not considering financial risks in decision making</t>
  </si>
  <si>
    <t>They missed to see poor economic data in a country and concentrating credit exposure to customer in that country. Also, they missed to follow the US$ availability in that country. It happened to have a cash crunch and we were unable to cash money for very long time.</t>
  </si>
  <si>
    <t>Commodity trading</t>
  </si>
  <si>
    <t>Mar 6, 2025 @ 8:58 PM</t>
  </si>
  <si>
    <t>Ignoring working capital, Misallocating budgets, Not considering financial risks in decision making</t>
  </si>
  <si>
    <t>I would like to point out that whilst a decision may be value destroying from a financial perspective, it is likely to be achieving a different objective.  Best decisions are made collaboratively with diverse thoughts and opinions.  Making decisions from a financial lens only may mean that it is culture destroying, or brand destroying or relationship destroying</t>
  </si>
  <si>
    <t>Mar 6, 2025 @ 5:50 PM</t>
  </si>
  <si>
    <t>Decision to invest in offices ignoring the cost of capital</t>
  </si>
  <si>
    <t>Engineering consulting</t>
  </si>
  <si>
    <t>Partly owned by a foundation (85%) and staff (15%)</t>
  </si>
  <si>
    <t>Mar 6, 2025 @ 4:47 PM</t>
  </si>
  <si>
    <t>Margin</t>
  </si>
  <si>
    <t>Underestimating risk, Making pricing decisions without financial analysis, Misinterpreting or misusing financial metrics</t>
  </si>
  <si>
    <t>overly ambitious business plans driving the valuation, and therefore headline price, of an acquisition</t>
  </si>
  <si>
    <t>Mar 6, 2025 @ 3:21 PM</t>
  </si>
  <si>
    <t>Underestimating risk, Misallocating budgets, Not considering financial risks in decision making</t>
  </si>
  <si>
    <t>Complete oversight of liquidity and misallocation of budget</t>
  </si>
  <si>
    <t>Mar 6, 2025 @ 3:11 PM</t>
  </si>
  <si>
    <t>Making pricing decisions without financial analysis, Focusing too much on short-term results at the expense of long-term value, Not considering financial risks in decision making</t>
  </si>
  <si>
    <t>Investing or not investing in the new business area during the difficult financial year</t>
  </si>
  <si>
    <t>Depending on the type of company, if it's a start up or a new. Brand or a well established company, the financial challenges VS the market dynamics will always be different, here one cannot have a one size fit all approach, it also means the financial readings have read and understood separately while formulating a strategy and the way ahead for the company. Eg a startup. May not be able to focus on high profitability in the begining  compared to a well established brand</t>
  </si>
  <si>
    <t>Mar 6, 2025 @ 3:00 PM</t>
  </si>
  <si>
    <t>Capital Status of Company</t>
  </si>
  <si>
    <t>Count</t>
  </si>
  <si>
    <t>Department</t>
  </si>
  <si>
    <t>Years of Experience</t>
  </si>
  <si>
    <t>Current Role</t>
  </si>
  <si>
    <t>Number of Employees</t>
  </si>
  <si>
    <t>Sector</t>
  </si>
  <si>
    <t>Financial Service</t>
  </si>
  <si>
    <t>How Often Does Your Organization Provide Financial Literacy Training for Managers?</t>
  </si>
  <si>
    <t>never</t>
  </si>
  <si>
    <t>regularly</t>
  </si>
  <si>
    <t>rarely</t>
  </si>
  <si>
    <t>Do Non-Finance Managers Understand the Trade-Offs Between Profitability and Growth?</t>
  </si>
  <si>
    <t>Does Financial Literacy Help Managers Evaluate Long-Term Investments?</t>
  </si>
  <si>
    <t>Have You Seen Poor Decisions from Non-Financial Teams Due to Low Financial Awareness?</t>
  </si>
  <si>
    <t>no</t>
  </si>
  <si>
    <t>What Are the Most Common Financial Mistakes Managers Make?</t>
  </si>
  <si>
    <t>Overestimating ROI</t>
  </si>
  <si>
    <t>Making pricing decisions without financial analysis</t>
  </si>
  <si>
    <t>Focusing too much on short-term results at the expense of long-term value</t>
  </si>
  <si>
    <t>Over-relying on revenue growth without considering profitability</t>
  </si>
  <si>
    <t>Misallocating budgets</t>
  </si>
  <si>
    <t>Neglecting the time value of money in investment decisions</t>
  </si>
  <si>
    <t>Ignoring working capital</t>
  </si>
  <si>
    <t>Ignoring cash flow constraints in decision-making</t>
  </si>
  <si>
    <t>Failing to understand cost structures</t>
  </si>
  <si>
    <t>Not considering financial risks in decision making</t>
  </si>
  <si>
    <t>Misinterpreting or misusing financial metrics</t>
  </si>
  <si>
    <t>Overextending on debt or financial commitments</t>
  </si>
  <si>
    <t>Do Managers Understand Cash Flows Well?</t>
  </si>
  <si>
    <t>Do Managers Understand the Balance Sheet, Capital, and Funding?</t>
  </si>
  <si>
    <t>Percentage</t>
  </si>
  <si>
    <t>Do Managers in Your Organization Have a Strong Understanding of the P&amp;L Statement?</t>
  </si>
  <si>
    <t>count</t>
  </si>
  <si>
    <t>Which Financial Metrics Are Most Important for Managers to Understand?</t>
  </si>
  <si>
    <t>ROI (Return on Investment</t>
  </si>
  <si>
    <t>ROCE (Return on Capital Employed</t>
  </si>
  <si>
    <t>Free Cash Flow (FCF)</t>
  </si>
  <si>
    <t>WACC (Weighted Average Cost of Capital</t>
  </si>
  <si>
    <t>Debt-to-Equity Ratio</t>
  </si>
  <si>
    <t>Interest Coverage Ratio</t>
  </si>
  <si>
    <t>Earnings per Share (EPS)</t>
  </si>
  <si>
    <t>Do Non-Financial Managers Feel Confident Evaluating Financial Implications?</t>
  </si>
  <si>
    <t>Is financial literacy important?</t>
  </si>
  <si>
    <t>yes</t>
  </si>
  <si>
    <t>Is Financial Literacy Important for Managers in Your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</si>
</sst>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sz val="11"/>
      <color theme="1"/>
      <name val="Calibri"/>
      <scheme val="minor"/>
    </font>
    <font>
      <sz val="11"/>
      <color theme="1"/>
      <name val="Calibri"/>
    </font>
    <font>
      <b/>
      <sz val="11"/>
      <color rgb="FF222222"/>
      <name val="&quot;Google Sans&quot;"/>
    </font>
    <font>
      <sz val="11"/>
      <color rgb="FF222222"/>
      <name val="&quot;Google Sans&quot;"/>
    </font>
    <font>
      <sz val="9"/>
      <color theme="1"/>
      <name val="Calibri"/>
      <scheme val="minor"/>
    </font>
  </fonts>
  <fills count="4">
    <fill>
      <patternFill patternType="none"/>
    </fill>
    <fill>
      <patternFill patternType="gray125"/>
    </fill>
    <fill>
      <patternFill patternType="solid">
        <fgColor rgb="FFB6D7A8"/>
        <bgColor rgb="FFB6D7A8"/>
      </patternFill>
    </fill>
    <fill>
      <patternFill patternType="solid">
        <fgColor rgb="FFD8E5F8"/>
        <bgColor rgb="FFD8E5F8"/>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0" borderId="0" xfId="0" applyFont="1"/>
    <xf numFmtId="0" fontId="1" fillId="0" borderId="0" xfId="0" applyFont="1" applyAlignment="1"/>
    <xf numFmtId="0" fontId="1" fillId="2" borderId="0" xfId="0" applyFont="1" applyFill="1" applyAlignment="1"/>
    <xf numFmtId="0" fontId="3" fillId="3" borderId="0" xfId="0" applyFont="1" applyFill="1" applyAlignment="1"/>
    <xf numFmtId="0" fontId="4" fillId="3" borderId="0" xfId="0" applyFont="1" applyFill="1" applyAlignment="1"/>
    <xf numFmtId="0" fontId="5" fillId="0" borderId="0" xfId="0" applyFont="1"/>
    <xf numFmtId="0" fontId="2" fillId="0" borderId="0" xfId="0" applyFont="1" applyAlignment="1"/>
    <xf numFmtId="0" fontId="2" fillId="0" borderId="0" xfId="0" applyFont="1" applyAlignment="1">
      <alignment horizontal="righ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Capital Status of Company</a:t>
            </a:r>
          </a:p>
        </c:rich>
      </c:tx>
      <c:overlay val="0"/>
    </c:title>
    <c:autoTitleDeleted val="0"/>
    <c:plotArea>
      <c:layout/>
      <c:pieChart>
        <c:varyColors val="1"/>
        <c:ser>
          <c:idx val="0"/>
          <c:order val="0"/>
          <c:tx>
            <c:strRef>
              <c:f>'Capital Status of Company'!$B$1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37D7-4E1A-AE84-FB7D92FA56E3}"/>
              </c:ext>
            </c:extLst>
          </c:dPt>
          <c:dPt>
            <c:idx val="1"/>
            <c:bubble3D val="0"/>
            <c:spPr>
              <a:solidFill>
                <a:srgbClr val="ED7D31"/>
              </a:solidFill>
            </c:spPr>
            <c:extLst>
              <c:ext xmlns:c16="http://schemas.microsoft.com/office/drawing/2014/chart" uri="{C3380CC4-5D6E-409C-BE32-E72D297353CC}">
                <c16:uniqueId val="{00000003-37D7-4E1A-AE84-FB7D92FA56E3}"/>
              </c:ext>
            </c:extLst>
          </c:dPt>
          <c:dPt>
            <c:idx val="2"/>
            <c:bubble3D val="0"/>
            <c:spPr>
              <a:solidFill>
                <a:srgbClr val="A5A5A5"/>
              </a:solidFill>
            </c:spPr>
            <c:extLst>
              <c:ext xmlns:c16="http://schemas.microsoft.com/office/drawing/2014/chart" uri="{C3380CC4-5D6E-409C-BE32-E72D297353CC}">
                <c16:uniqueId val="{00000005-37D7-4E1A-AE84-FB7D92FA56E3}"/>
              </c:ext>
            </c:extLst>
          </c:dPt>
          <c:dPt>
            <c:idx val="3"/>
            <c:bubble3D val="0"/>
            <c:spPr>
              <a:solidFill>
                <a:srgbClr val="FFC000"/>
              </a:solidFill>
            </c:spPr>
            <c:extLst>
              <c:ext xmlns:c16="http://schemas.microsoft.com/office/drawing/2014/chart" uri="{C3380CC4-5D6E-409C-BE32-E72D297353CC}">
                <c16:uniqueId val="{00000007-37D7-4E1A-AE84-FB7D92FA56E3}"/>
              </c:ext>
            </c:extLst>
          </c:dPt>
          <c:dPt>
            <c:idx val="4"/>
            <c:bubble3D val="0"/>
            <c:spPr>
              <a:solidFill>
                <a:srgbClr val="4472C4"/>
              </a:solidFill>
            </c:spPr>
            <c:extLst>
              <c:ext xmlns:c16="http://schemas.microsoft.com/office/drawing/2014/chart" uri="{C3380CC4-5D6E-409C-BE32-E72D297353CC}">
                <c16:uniqueId val="{00000009-37D7-4E1A-AE84-FB7D92FA56E3}"/>
              </c:ext>
            </c:extLst>
          </c:dPt>
          <c:cat>
            <c:strRef>
              <c:f>'Capital Status of Company'!$A$2:$A$6</c:f>
              <c:strCache>
                <c:ptCount val="5"/>
                <c:pt idx="0">
                  <c:v>Family Owned Business</c:v>
                </c:pt>
                <c:pt idx="1">
                  <c:v>Other</c:v>
                </c:pt>
                <c:pt idx="2">
                  <c:v>Private Non-Listed</c:v>
                </c:pt>
                <c:pt idx="3">
                  <c:v>Publicly Traded</c:v>
                </c:pt>
                <c:pt idx="4">
                  <c:v>State Owned</c:v>
                </c:pt>
              </c:strCache>
            </c:strRef>
          </c:cat>
          <c:val>
            <c:numRef>
              <c:f>'Capital Status of Company'!$B$2:$B$6</c:f>
              <c:numCache>
                <c:formatCode>General</c:formatCode>
                <c:ptCount val="5"/>
                <c:pt idx="0">
                  <c:v>21</c:v>
                </c:pt>
                <c:pt idx="1">
                  <c:v>9</c:v>
                </c:pt>
                <c:pt idx="2">
                  <c:v>106</c:v>
                </c:pt>
                <c:pt idx="3">
                  <c:v>96</c:v>
                </c:pt>
                <c:pt idx="4">
                  <c:v>8</c:v>
                </c:pt>
              </c:numCache>
            </c:numRef>
          </c:val>
          <c:extLst>
            <c:ext xmlns:c16="http://schemas.microsoft.com/office/drawing/2014/chart" uri="{C3380CC4-5D6E-409C-BE32-E72D297353CC}">
              <c16:uniqueId val="{0000000A-37D7-4E1A-AE84-FB7D92FA56E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Count</a:t>
            </a:r>
          </a:p>
        </c:rich>
      </c:tx>
      <c:overlay val="0"/>
    </c:title>
    <c:autoTitleDeleted val="0"/>
    <c:plotArea>
      <c:layout/>
      <c:pieChart>
        <c:varyColors val="1"/>
        <c:ser>
          <c:idx val="0"/>
          <c:order val="0"/>
          <c:tx>
            <c:strRef>
              <c:f>'Does Financial Literacy Help Ma'!$B$1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BCC3-47DF-B102-BAE115765F4B}"/>
              </c:ext>
            </c:extLst>
          </c:dPt>
          <c:dPt>
            <c:idx val="1"/>
            <c:bubble3D val="0"/>
            <c:spPr>
              <a:solidFill>
                <a:srgbClr val="ED7D31"/>
              </a:solidFill>
            </c:spPr>
            <c:extLst>
              <c:ext xmlns:c16="http://schemas.microsoft.com/office/drawing/2014/chart" uri="{C3380CC4-5D6E-409C-BE32-E72D297353CC}">
                <c16:uniqueId val="{00000003-BCC3-47DF-B102-BAE115765F4B}"/>
              </c:ext>
            </c:extLst>
          </c:dPt>
          <c:dPt>
            <c:idx val="2"/>
            <c:bubble3D val="0"/>
            <c:spPr>
              <a:solidFill>
                <a:srgbClr val="A5A5A5"/>
              </a:solidFill>
            </c:spPr>
            <c:extLst>
              <c:ext xmlns:c16="http://schemas.microsoft.com/office/drawing/2014/chart" uri="{C3380CC4-5D6E-409C-BE32-E72D297353CC}">
                <c16:uniqueId val="{00000005-BCC3-47DF-B102-BAE115765F4B}"/>
              </c:ext>
            </c:extLst>
          </c:dPt>
          <c:dPt>
            <c:idx val="3"/>
            <c:bubble3D val="0"/>
            <c:spPr>
              <a:solidFill>
                <a:srgbClr val="FFC000"/>
              </a:solidFill>
            </c:spPr>
            <c:extLst>
              <c:ext xmlns:c16="http://schemas.microsoft.com/office/drawing/2014/chart" uri="{C3380CC4-5D6E-409C-BE32-E72D297353CC}">
                <c16:uniqueId val="{00000007-BCC3-47DF-B102-BAE115765F4B}"/>
              </c:ext>
            </c:extLst>
          </c:dPt>
          <c:dPt>
            <c:idx val="4"/>
            <c:bubble3D val="0"/>
            <c:spPr>
              <a:solidFill>
                <a:srgbClr val="4472C4"/>
              </a:solidFill>
            </c:spPr>
            <c:extLst>
              <c:ext xmlns:c16="http://schemas.microsoft.com/office/drawing/2014/chart" uri="{C3380CC4-5D6E-409C-BE32-E72D297353CC}">
                <c16:uniqueId val="{00000009-BCC3-47DF-B102-BAE115765F4B}"/>
              </c:ext>
            </c:extLst>
          </c:dPt>
          <c:cat>
            <c:strRef>
              <c:f>'Does Financial Literacy Help Ma'!$A$2:$A$6</c:f>
              <c:strCache>
                <c:ptCount val="5"/>
                <c:pt idx="0">
                  <c:v>Disagree</c:v>
                </c:pt>
                <c:pt idx="1">
                  <c:v>Totally Disagree</c:v>
                </c:pt>
                <c:pt idx="2">
                  <c:v>Totally Agree</c:v>
                </c:pt>
                <c:pt idx="3">
                  <c:v>Agree</c:v>
                </c:pt>
                <c:pt idx="4">
                  <c:v>Neutral</c:v>
                </c:pt>
              </c:strCache>
            </c:strRef>
          </c:cat>
          <c:val>
            <c:numRef>
              <c:f>'Does Financial Literacy Help Ma'!$B$2:$B$6</c:f>
              <c:numCache>
                <c:formatCode>General</c:formatCode>
                <c:ptCount val="5"/>
                <c:pt idx="0">
                  <c:v>3</c:v>
                </c:pt>
                <c:pt idx="1">
                  <c:v>2</c:v>
                </c:pt>
                <c:pt idx="2">
                  <c:v>129</c:v>
                </c:pt>
                <c:pt idx="3">
                  <c:v>98</c:v>
                </c:pt>
                <c:pt idx="4">
                  <c:v>8</c:v>
                </c:pt>
              </c:numCache>
            </c:numRef>
          </c:val>
          <c:extLst>
            <c:ext xmlns:c16="http://schemas.microsoft.com/office/drawing/2014/chart" uri="{C3380CC4-5D6E-409C-BE32-E72D297353CC}">
              <c16:uniqueId val="{0000000A-BCC3-47DF-B102-BAE115765F4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Have You Seen Poor Decisions from Non-Financial Teams Due to Low Financial Awareness?</a:t>
            </a:r>
          </a:p>
        </c:rich>
      </c:tx>
      <c:layout>
        <c:manualLayout>
          <c:xMode val="edge"/>
          <c:yMode val="edge"/>
          <c:x val="3.0916666666666669E-2"/>
          <c:y val="4.7304582210242592E-2"/>
        </c:manualLayout>
      </c:layout>
      <c:overlay val="0"/>
    </c:title>
    <c:autoTitleDeleted val="0"/>
    <c:plotArea>
      <c:layout/>
      <c:pieChart>
        <c:varyColors val="1"/>
        <c:ser>
          <c:idx val="0"/>
          <c:order val="0"/>
          <c:tx>
            <c:strRef>
              <c:f>'Have You Seen Poor Decisions fr'!$B$1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49E2-49FE-8E2F-E6AEFC55FD25}"/>
              </c:ext>
            </c:extLst>
          </c:dPt>
          <c:dPt>
            <c:idx val="1"/>
            <c:bubble3D val="0"/>
            <c:spPr>
              <a:solidFill>
                <a:srgbClr val="ED7D31"/>
              </a:solidFill>
            </c:spPr>
            <c:extLst>
              <c:ext xmlns:c16="http://schemas.microsoft.com/office/drawing/2014/chart" uri="{C3380CC4-5D6E-409C-BE32-E72D297353CC}">
                <c16:uniqueId val="{00000003-49E2-49FE-8E2F-E6AEFC55FD25}"/>
              </c:ext>
            </c:extLst>
          </c:dPt>
          <c:cat>
            <c:strRef>
              <c:f>'Have You Seen Poor Decisions fr'!$A$2:$A$3</c:f>
              <c:strCache>
                <c:ptCount val="2"/>
                <c:pt idx="0">
                  <c:v>Yes</c:v>
                </c:pt>
                <c:pt idx="1">
                  <c:v>no</c:v>
                </c:pt>
              </c:strCache>
            </c:strRef>
          </c:cat>
          <c:val>
            <c:numRef>
              <c:f>'Have You Seen Poor Decisions fr'!$B$2:$B$3</c:f>
              <c:numCache>
                <c:formatCode>General</c:formatCode>
                <c:ptCount val="2"/>
                <c:pt idx="0">
                  <c:v>185</c:v>
                </c:pt>
                <c:pt idx="1">
                  <c:v>55</c:v>
                </c:pt>
              </c:numCache>
            </c:numRef>
          </c:val>
          <c:extLst>
            <c:ext xmlns:c16="http://schemas.microsoft.com/office/drawing/2014/chart" uri="{C3380CC4-5D6E-409C-BE32-E72D297353CC}">
              <c16:uniqueId val="{00000004-49E2-49FE-8E2F-E6AEFC55FD2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What Are the Most Common Financial Mistakes Managers Make?</a:t>
            </a:r>
          </a:p>
        </c:rich>
      </c:tx>
      <c:overlay val="0"/>
    </c:title>
    <c:autoTitleDeleted val="0"/>
    <c:plotArea>
      <c:layout/>
      <c:pieChart>
        <c:varyColors val="1"/>
        <c:ser>
          <c:idx val="0"/>
          <c:order val="0"/>
          <c:tx>
            <c:strRef>
              <c:f>'What Are the Most Common Financ'!$B$1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407A-4542-A635-EF960CB38E83}"/>
              </c:ext>
            </c:extLst>
          </c:dPt>
          <c:dPt>
            <c:idx val="1"/>
            <c:bubble3D val="0"/>
            <c:spPr>
              <a:solidFill>
                <a:srgbClr val="ED7D31"/>
              </a:solidFill>
            </c:spPr>
            <c:extLst>
              <c:ext xmlns:c16="http://schemas.microsoft.com/office/drawing/2014/chart" uri="{C3380CC4-5D6E-409C-BE32-E72D297353CC}">
                <c16:uniqueId val="{00000003-407A-4542-A635-EF960CB38E83}"/>
              </c:ext>
            </c:extLst>
          </c:dPt>
          <c:dPt>
            <c:idx val="2"/>
            <c:bubble3D val="0"/>
            <c:spPr>
              <a:solidFill>
                <a:srgbClr val="A5A5A5"/>
              </a:solidFill>
            </c:spPr>
            <c:extLst>
              <c:ext xmlns:c16="http://schemas.microsoft.com/office/drawing/2014/chart" uri="{C3380CC4-5D6E-409C-BE32-E72D297353CC}">
                <c16:uniqueId val="{00000005-407A-4542-A635-EF960CB38E83}"/>
              </c:ext>
            </c:extLst>
          </c:dPt>
          <c:dPt>
            <c:idx val="3"/>
            <c:bubble3D val="0"/>
            <c:spPr>
              <a:solidFill>
                <a:srgbClr val="FFC000"/>
              </a:solidFill>
            </c:spPr>
            <c:extLst>
              <c:ext xmlns:c16="http://schemas.microsoft.com/office/drawing/2014/chart" uri="{C3380CC4-5D6E-409C-BE32-E72D297353CC}">
                <c16:uniqueId val="{00000007-407A-4542-A635-EF960CB38E83}"/>
              </c:ext>
            </c:extLst>
          </c:dPt>
          <c:dPt>
            <c:idx val="4"/>
            <c:bubble3D val="0"/>
            <c:spPr>
              <a:solidFill>
                <a:srgbClr val="4472C4"/>
              </a:solidFill>
            </c:spPr>
            <c:extLst>
              <c:ext xmlns:c16="http://schemas.microsoft.com/office/drawing/2014/chart" uri="{C3380CC4-5D6E-409C-BE32-E72D297353CC}">
                <c16:uniqueId val="{00000009-407A-4542-A635-EF960CB38E83}"/>
              </c:ext>
            </c:extLst>
          </c:dPt>
          <c:dPt>
            <c:idx val="5"/>
            <c:bubble3D val="0"/>
            <c:spPr>
              <a:solidFill>
                <a:srgbClr val="70AD47"/>
              </a:solidFill>
            </c:spPr>
            <c:extLst>
              <c:ext xmlns:c16="http://schemas.microsoft.com/office/drawing/2014/chart" uri="{C3380CC4-5D6E-409C-BE32-E72D297353CC}">
                <c16:uniqueId val="{0000000B-407A-4542-A635-EF960CB38E83}"/>
              </c:ext>
            </c:extLst>
          </c:dPt>
          <c:dPt>
            <c:idx val="6"/>
            <c:bubble3D val="0"/>
            <c:spPr>
              <a:solidFill>
                <a:srgbClr val="8CB9E2"/>
              </a:solidFill>
            </c:spPr>
            <c:extLst>
              <c:ext xmlns:c16="http://schemas.microsoft.com/office/drawing/2014/chart" uri="{C3380CC4-5D6E-409C-BE32-E72D297353CC}">
                <c16:uniqueId val="{0000000D-407A-4542-A635-EF960CB38E83}"/>
              </c:ext>
            </c:extLst>
          </c:dPt>
          <c:dPt>
            <c:idx val="7"/>
            <c:bubble3D val="0"/>
            <c:spPr>
              <a:solidFill>
                <a:srgbClr val="F2A46F"/>
              </a:solidFill>
            </c:spPr>
            <c:extLst>
              <c:ext xmlns:c16="http://schemas.microsoft.com/office/drawing/2014/chart" uri="{C3380CC4-5D6E-409C-BE32-E72D297353CC}">
                <c16:uniqueId val="{0000000F-407A-4542-A635-EF960CB38E83}"/>
              </c:ext>
            </c:extLst>
          </c:dPt>
          <c:dPt>
            <c:idx val="8"/>
            <c:bubble3D val="0"/>
            <c:spPr>
              <a:solidFill>
                <a:srgbClr val="C0C0C0"/>
              </a:solidFill>
            </c:spPr>
            <c:extLst>
              <c:ext xmlns:c16="http://schemas.microsoft.com/office/drawing/2014/chart" uri="{C3380CC4-5D6E-409C-BE32-E72D297353CC}">
                <c16:uniqueId val="{00000011-407A-4542-A635-EF960CB38E83}"/>
              </c:ext>
            </c:extLst>
          </c:dPt>
          <c:dPt>
            <c:idx val="9"/>
            <c:bubble3D val="0"/>
            <c:spPr>
              <a:solidFill>
                <a:srgbClr val="FFD34D"/>
              </a:solidFill>
            </c:spPr>
            <c:extLst>
              <c:ext xmlns:c16="http://schemas.microsoft.com/office/drawing/2014/chart" uri="{C3380CC4-5D6E-409C-BE32-E72D297353CC}">
                <c16:uniqueId val="{00000013-407A-4542-A635-EF960CB38E83}"/>
              </c:ext>
            </c:extLst>
          </c:dPt>
          <c:dPt>
            <c:idx val="10"/>
            <c:bubble3D val="0"/>
            <c:spPr>
              <a:solidFill>
                <a:srgbClr val="7C9CD6"/>
              </a:solidFill>
            </c:spPr>
            <c:extLst>
              <c:ext xmlns:c16="http://schemas.microsoft.com/office/drawing/2014/chart" uri="{C3380CC4-5D6E-409C-BE32-E72D297353CC}">
                <c16:uniqueId val="{00000015-407A-4542-A635-EF960CB38E83}"/>
              </c:ext>
            </c:extLst>
          </c:dPt>
          <c:dPt>
            <c:idx val="11"/>
            <c:bubble3D val="0"/>
            <c:spPr>
              <a:solidFill>
                <a:srgbClr val="9BC67E"/>
              </a:solidFill>
            </c:spPr>
            <c:extLst>
              <c:ext xmlns:c16="http://schemas.microsoft.com/office/drawing/2014/chart" uri="{C3380CC4-5D6E-409C-BE32-E72D297353CC}">
                <c16:uniqueId val="{00000017-407A-4542-A635-EF960CB38E83}"/>
              </c:ext>
            </c:extLst>
          </c:dPt>
          <c:dPt>
            <c:idx val="12"/>
            <c:bubble3D val="0"/>
            <c:spPr>
              <a:solidFill>
                <a:srgbClr val="BDD7EE"/>
              </a:solidFill>
            </c:spPr>
            <c:extLst>
              <c:ext xmlns:c16="http://schemas.microsoft.com/office/drawing/2014/chart" uri="{C3380CC4-5D6E-409C-BE32-E72D297353CC}">
                <c16:uniqueId val="{00000019-407A-4542-A635-EF960CB38E83}"/>
              </c:ext>
            </c:extLst>
          </c:dPt>
          <c:dPt>
            <c:idx val="13"/>
            <c:bubble3D val="0"/>
            <c:spPr>
              <a:solidFill>
                <a:srgbClr val="F8CBAD"/>
              </a:solidFill>
            </c:spPr>
            <c:extLst>
              <c:ext xmlns:c16="http://schemas.microsoft.com/office/drawing/2014/chart" uri="{C3380CC4-5D6E-409C-BE32-E72D297353CC}">
                <c16:uniqueId val="{0000001B-407A-4542-A635-EF960CB38E83}"/>
              </c:ext>
            </c:extLst>
          </c:dPt>
          <c:cat>
            <c:strRef>
              <c:f>'What Are the Most Common Financ'!$A$2:$A$15</c:f>
              <c:strCache>
                <c:ptCount val="14"/>
                <c:pt idx="0">
                  <c:v>Overestimating ROI</c:v>
                </c:pt>
                <c:pt idx="1">
                  <c:v>Underestimating risk</c:v>
                </c:pt>
                <c:pt idx="2">
                  <c:v>Making pricing decisions without financial analysis</c:v>
                </c:pt>
                <c:pt idx="3">
                  <c:v>Focusing too much on short-term results at the expense of long-term value</c:v>
                </c:pt>
                <c:pt idx="4">
                  <c:v>Over-relying on revenue growth without considering profitability</c:v>
                </c:pt>
                <c:pt idx="5">
                  <c:v>Misallocating budgets</c:v>
                </c:pt>
                <c:pt idx="6">
                  <c:v>Neglecting the time value of money in investment decisions</c:v>
                </c:pt>
                <c:pt idx="7">
                  <c:v>Ignoring working capital</c:v>
                </c:pt>
                <c:pt idx="8">
                  <c:v>Ignoring cash flow constraints in decision-making</c:v>
                </c:pt>
                <c:pt idx="9">
                  <c:v>Failing to understand cost structures</c:v>
                </c:pt>
                <c:pt idx="10">
                  <c:v>Not considering financial risks in decision making</c:v>
                </c:pt>
                <c:pt idx="11">
                  <c:v>Misinterpreting or misusing financial metrics</c:v>
                </c:pt>
                <c:pt idx="12">
                  <c:v>Overextending on debt or financial commitments</c:v>
                </c:pt>
                <c:pt idx="13">
                  <c:v>Other</c:v>
                </c:pt>
              </c:strCache>
            </c:strRef>
          </c:cat>
          <c:val>
            <c:numRef>
              <c:f>'What Are the Most Common Financ'!$B$2:$B$15</c:f>
              <c:numCache>
                <c:formatCode>General</c:formatCode>
                <c:ptCount val="14"/>
                <c:pt idx="0">
                  <c:v>38</c:v>
                </c:pt>
                <c:pt idx="1">
                  <c:v>86</c:v>
                </c:pt>
                <c:pt idx="2">
                  <c:v>66</c:v>
                </c:pt>
                <c:pt idx="3">
                  <c:v>98</c:v>
                </c:pt>
                <c:pt idx="4">
                  <c:v>72</c:v>
                </c:pt>
                <c:pt idx="5">
                  <c:v>55</c:v>
                </c:pt>
                <c:pt idx="6">
                  <c:v>42</c:v>
                </c:pt>
                <c:pt idx="7">
                  <c:v>54</c:v>
                </c:pt>
                <c:pt idx="8">
                  <c:v>65</c:v>
                </c:pt>
                <c:pt idx="9">
                  <c:v>51</c:v>
                </c:pt>
                <c:pt idx="10">
                  <c:v>30</c:v>
                </c:pt>
                <c:pt idx="11">
                  <c:v>30</c:v>
                </c:pt>
                <c:pt idx="12">
                  <c:v>11</c:v>
                </c:pt>
                <c:pt idx="13">
                  <c:v>4</c:v>
                </c:pt>
              </c:numCache>
            </c:numRef>
          </c:val>
          <c:extLst>
            <c:ext xmlns:c16="http://schemas.microsoft.com/office/drawing/2014/chart" uri="{C3380CC4-5D6E-409C-BE32-E72D297353CC}">
              <c16:uniqueId val="{0000001C-407A-4542-A635-EF960CB38E8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What Are the Most Common Financial Mistakes Managers Make?</a:t>
            </a:r>
          </a:p>
        </c:rich>
      </c:tx>
      <c:overlay val="0"/>
    </c:title>
    <c:autoTitleDeleted val="0"/>
    <c:plotArea>
      <c:layout/>
      <c:barChart>
        <c:barDir val="col"/>
        <c:grouping val="clustered"/>
        <c:varyColors val="1"/>
        <c:ser>
          <c:idx val="0"/>
          <c:order val="0"/>
          <c:tx>
            <c:strRef>
              <c:f>'What Are the Most Common Financ'!$B$1</c:f>
              <c:strCache>
                <c:ptCount val="1"/>
                <c:pt idx="0">
                  <c:v>Count</c:v>
                </c:pt>
              </c:strCache>
            </c:strRef>
          </c:tx>
          <c:spPr>
            <a:solidFill>
              <a:schemeClr val="accent1"/>
            </a:solidFill>
            <a:ln cmpd="sng">
              <a:solidFill>
                <a:srgbClr val="000000"/>
              </a:solidFill>
            </a:ln>
          </c:spPr>
          <c:invertIfNegative val="1"/>
          <c:cat>
            <c:strRef>
              <c:f>'What Are the Most Common Financ'!$A$2:$A$15</c:f>
              <c:strCache>
                <c:ptCount val="14"/>
                <c:pt idx="0">
                  <c:v>Overestimating ROI</c:v>
                </c:pt>
                <c:pt idx="1">
                  <c:v>Underestimating risk</c:v>
                </c:pt>
                <c:pt idx="2">
                  <c:v>Making pricing decisions without financial analysis</c:v>
                </c:pt>
                <c:pt idx="3">
                  <c:v>Focusing too much on short-term results at the expense of long-term value</c:v>
                </c:pt>
                <c:pt idx="4">
                  <c:v>Over-relying on revenue growth without considering profitability</c:v>
                </c:pt>
                <c:pt idx="5">
                  <c:v>Misallocating budgets</c:v>
                </c:pt>
                <c:pt idx="6">
                  <c:v>Neglecting the time value of money in investment decisions</c:v>
                </c:pt>
                <c:pt idx="7">
                  <c:v>Ignoring working capital</c:v>
                </c:pt>
                <c:pt idx="8">
                  <c:v>Ignoring cash flow constraints in decision-making</c:v>
                </c:pt>
                <c:pt idx="9">
                  <c:v>Failing to understand cost structures</c:v>
                </c:pt>
                <c:pt idx="10">
                  <c:v>Not considering financial risks in decision making</c:v>
                </c:pt>
                <c:pt idx="11">
                  <c:v>Misinterpreting or misusing financial metrics</c:v>
                </c:pt>
                <c:pt idx="12">
                  <c:v>Overextending on debt or financial commitments</c:v>
                </c:pt>
                <c:pt idx="13">
                  <c:v>Other</c:v>
                </c:pt>
              </c:strCache>
            </c:strRef>
          </c:cat>
          <c:val>
            <c:numRef>
              <c:f>'What Are the Most Common Financ'!$B$2:$B$15</c:f>
              <c:numCache>
                <c:formatCode>General</c:formatCode>
                <c:ptCount val="14"/>
                <c:pt idx="0">
                  <c:v>38</c:v>
                </c:pt>
                <c:pt idx="1">
                  <c:v>86</c:v>
                </c:pt>
                <c:pt idx="2">
                  <c:v>66</c:v>
                </c:pt>
                <c:pt idx="3">
                  <c:v>98</c:v>
                </c:pt>
                <c:pt idx="4">
                  <c:v>72</c:v>
                </c:pt>
                <c:pt idx="5">
                  <c:v>55</c:v>
                </c:pt>
                <c:pt idx="6">
                  <c:v>42</c:v>
                </c:pt>
                <c:pt idx="7">
                  <c:v>54</c:v>
                </c:pt>
                <c:pt idx="8">
                  <c:v>65</c:v>
                </c:pt>
                <c:pt idx="9">
                  <c:v>51</c:v>
                </c:pt>
                <c:pt idx="10">
                  <c:v>30</c:v>
                </c:pt>
                <c:pt idx="11">
                  <c:v>30</c:v>
                </c:pt>
                <c:pt idx="12">
                  <c:v>11</c:v>
                </c:pt>
                <c:pt idx="13">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0E4-44EE-B2CE-0260C1A50F22}"/>
            </c:ext>
          </c:extLst>
        </c:ser>
        <c:dLbls>
          <c:showLegendKey val="0"/>
          <c:showVal val="0"/>
          <c:showCatName val="0"/>
          <c:showSerName val="0"/>
          <c:showPercent val="0"/>
          <c:showBubbleSize val="0"/>
        </c:dLbls>
        <c:gapWidth val="150"/>
        <c:axId val="2030991997"/>
        <c:axId val="100565175"/>
      </c:barChart>
      <c:catAx>
        <c:axId val="20309919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What Are the Most Common Financial Mistakes Managers Make?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0565175"/>
        <c:crosses val="autoZero"/>
        <c:auto val="1"/>
        <c:lblAlgn val="ctr"/>
        <c:lblOffset val="100"/>
        <c:noMultiLvlLbl val="1"/>
      </c:catAx>
      <c:valAx>
        <c:axId val="1005651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309919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 Managers Understand Cash Flows Well?
Do Managers Understand Cash Flows Well?
</a:t>
            </a:r>
          </a:p>
        </c:rich>
      </c:tx>
      <c:overlay val="0"/>
    </c:title>
    <c:autoTitleDeleted val="0"/>
    <c:plotArea>
      <c:layout/>
      <c:pieChart>
        <c:varyColors val="1"/>
        <c:ser>
          <c:idx val="0"/>
          <c:order val="0"/>
          <c:tx>
            <c:strRef>
              <c:f>'Do Managers Understand Cash Flo'!$B$1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6120-4296-A72B-6D39B6BE4E13}"/>
              </c:ext>
            </c:extLst>
          </c:dPt>
          <c:dPt>
            <c:idx val="1"/>
            <c:bubble3D val="0"/>
            <c:spPr>
              <a:solidFill>
                <a:srgbClr val="ED7D31"/>
              </a:solidFill>
            </c:spPr>
            <c:extLst>
              <c:ext xmlns:c16="http://schemas.microsoft.com/office/drawing/2014/chart" uri="{C3380CC4-5D6E-409C-BE32-E72D297353CC}">
                <c16:uniqueId val="{00000003-6120-4296-A72B-6D39B6BE4E13}"/>
              </c:ext>
            </c:extLst>
          </c:dPt>
          <c:dPt>
            <c:idx val="2"/>
            <c:bubble3D val="0"/>
            <c:spPr>
              <a:solidFill>
                <a:srgbClr val="A5A5A5"/>
              </a:solidFill>
            </c:spPr>
            <c:extLst>
              <c:ext xmlns:c16="http://schemas.microsoft.com/office/drawing/2014/chart" uri="{C3380CC4-5D6E-409C-BE32-E72D297353CC}">
                <c16:uniqueId val="{00000005-6120-4296-A72B-6D39B6BE4E13}"/>
              </c:ext>
            </c:extLst>
          </c:dPt>
          <c:dPt>
            <c:idx val="3"/>
            <c:bubble3D val="0"/>
            <c:spPr>
              <a:solidFill>
                <a:srgbClr val="FFC000"/>
              </a:solidFill>
            </c:spPr>
            <c:extLst>
              <c:ext xmlns:c16="http://schemas.microsoft.com/office/drawing/2014/chart" uri="{C3380CC4-5D6E-409C-BE32-E72D297353CC}">
                <c16:uniqueId val="{00000007-6120-4296-A72B-6D39B6BE4E13}"/>
              </c:ext>
            </c:extLst>
          </c:dPt>
          <c:dPt>
            <c:idx val="4"/>
            <c:bubble3D val="0"/>
            <c:spPr>
              <a:solidFill>
                <a:srgbClr val="4472C4"/>
              </a:solidFill>
            </c:spPr>
            <c:extLst>
              <c:ext xmlns:c16="http://schemas.microsoft.com/office/drawing/2014/chart" uri="{C3380CC4-5D6E-409C-BE32-E72D297353CC}">
                <c16:uniqueId val="{00000009-6120-4296-A72B-6D39B6BE4E13}"/>
              </c:ext>
            </c:extLst>
          </c:dPt>
          <c:cat>
            <c:strRef>
              <c:f>'Do Managers Understand Cash Flo'!$A$2:$A$6</c:f>
              <c:strCache>
                <c:ptCount val="5"/>
                <c:pt idx="0">
                  <c:v>Disagree</c:v>
                </c:pt>
                <c:pt idx="1">
                  <c:v>Totally Disagree</c:v>
                </c:pt>
                <c:pt idx="2">
                  <c:v>Totally Agree</c:v>
                </c:pt>
                <c:pt idx="3">
                  <c:v>Agree</c:v>
                </c:pt>
                <c:pt idx="4">
                  <c:v>Neutral</c:v>
                </c:pt>
              </c:strCache>
            </c:strRef>
          </c:cat>
          <c:val>
            <c:numRef>
              <c:f>'Do Managers Understand Cash Flo'!$B$2:$B$6</c:f>
              <c:numCache>
                <c:formatCode>General</c:formatCode>
                <c:ptCount val="5"/>
                <c:pt idx="0">
                  <c:v>77</c:v>
                </c:pt>
                <c:pt idx="1">
                  <c:v>16</c:v>
                </c:pt>
                <c:pt idx="2">
                  <c:v>10</c:v>
                </c:pt>
                <c:pt idx="3">
                  <c:v>71</c:v>
                </c:pt>
                <c:pt idx="4">
                  <c:v>66</c:v>
                </c:pt>
              </c:numCache>
            </c:numRef>
          </c:val>
          <c:extLst>
            <c:ext xmlns:c16="http://schemas.microsoft.com/office/drawing/2014/chart" uri="{C3380CC4-5D6E-409C-BE32-E72D297353CC}">
              <c16:uniqueId val="{0000000A-6120-4296-A72B-6D39B6BE4E1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 Managers Understand the Balance Sheet, Capital, and Funding?</a:t>
            </a:r>
          </a:p>
        </c:rich>
      </c:tx>
      <c:layout>
        <c:manualLayout>
          <c:xMode val="edge"/>
          <c:yMode val="edge"/>
          <c:x val="3.0916666666666669E-2"/>
          <c:y val="4.7304582210242592E-2"/>
        </c:manualLayout>
      </c:layout>
      <c:overlay val="0"/>
    </c:title>
    <c:autoTitleDeleted val="0"/>
    <c:plotArea>
      <c:layout/>
      <c:pieChart>
        <c:varyColors val="1"/>
        <c:ser>
          <c:idx val="0"/>
          <c:order val="0"/>
          <c:tx>
            <c:strRef>
              <c:f>'Do Managers Understand the Bala'!$B$1</c:f>
              <c:strCache>
                <c:ptCount val="1"/>
                <c:pt idx="0">
                  <c:v>Percentage</c:v>
                </c:pt>
              </c:strCache>
            </c:strRef>
          </c:tx>
          <c:dPt>
            <c:idx val="0"/>
            <c:bubble3D val="0"/>
            <c:spPr>
              <a:solidFill>
                <a:srgbClr val="5B9BD5"/>
              </a:solidFill>
            </c:spPr>
            <c:extLst>
              <c:ext xmlns:c16="http://schemas.microsoft.com/office/drawing/2014/chart" uri="{C3380CC4-5D6E-409C-BE32-E72D297353CC}">
                <c16:uniqueId val="{00000001-7DCF-4F1A-B2CF-93852852A1B9}"/>
              </c:ext>
            </c:extLst>
          </c:dPt>
          <c:dPt>
            <c:idx val="1"/>
            <c:bubble3D val="0"/>
            <c:spPr>
              <a:solidFill>
                <a:srgbClr val="ED7D31"/>
              </a:solidFill>
            </c:spPr>
            <c:extLst>
              <c:ext xmlns:c16="http://schemas.microsoft.com/office/drawing/2014/chart" uri="{C3380CC4-5D6E-409C-BE32-E72D297353CC}">
                <c16:uniqueId val="{00000003-7DCF-4F1A-B2CF-93852852A1B9}"/>
              </c:ext>
            </c:extLst>
          </c:dPt>
          <c:dPt>
            <c:idx val="2"/>
            <c:bubble3D val="0"/>
            <c:spPr>
              <a:solidFill>
                <a:srgbClr val="A5A5A5"/>
              </a:solidFill>
            </c:spPr>
            <c:extLst>
              <c:ext xmlns:c16="http://schemas.microsoft.com/office/drawing/2014/chart" uri="{C3380CC4-5D6E-409C-BE32-E72D297353CC}">
                <c16:uniqueId val="{00000005-7DCF-4F1A-B2CF-93852852A1B9}"/>
              </c:ext>
            </c:extLst>
          </c:dPt>
          <c:dPt>
            <c:idx val="3"/>
            <c:bubble3D val="0"/>
            <c:spPr>
              <a:solidFill>
                <a:srgbClr val="FFC000"/>
              </a:solidFill>
            </c:spPr>
            <c:extLst>
              <c:ext xmlns:c16="http://schemas.microsoft.com/office/drawing/2014/chart" uri="{C3380CC4-5D6E-409C-BE32-E72D297353CC}">
                <c16:uniqueId val="{00000007-7DCF-4F1A-B2CF-93852852A1B9}"/>
              </c:ext>
            </c:extLst>
          </c:dPt>
          <c:dPt>
            <c:idx val="4"/>
            <c:bubble3D val="0"/>
            <c:spPr>
              <a:solidFill>
                <a:srgbClr val="4472C4"/>
              </a:solidFill>
            </c:spPr>
            <c:extLst>
              <c:ext xmlns:c16="http://schemas.microsoft.com/office/drawing/2014/chart" uri="{C3380CC4-5D6E-409C-BE32-E72D297353CC}">
                <c16:uniqueId val="{00000009-7DCF-4F1A-B2CF-93852852A1B9}"/>
              </c:ext>
            </c:extLst>
          </c:dPt>
          <c:cat>
            <c:strRef>
              <c:f>'Do Managers Understand the Bala'!$A$2:$A$6</c:f>
              <c:strCache>
                <c:ptCount val="5"/>
                <c:pt idx="0">
                  <c:v>Disagree</c:v>
                </c:pt>
                <c:pt idx="1">
                  <c:v>Totally Disagree</c:v>
                </c:pt>
                <c:pt idx="2">
                  <c:v>Totally Agree</c:v>
                </c:pt>
                <c:pt idx="3">
                  <c:v>Agree</c:v>
                </c:pt>
                <c:pt idx="4">
                  <c:v>Neutral</c:v>
                </c:pt>
              </c:strCache>
            </c:strRef>
          </c:cat>
          <c:val>
            <c:numRef>
              <c:f>'Do Managers Understand the Bala'!$B$2:$B$6</c:f>
              <c:numCache>
                <c:formatCode>General</c:formatCode>
                <c:ptCount val="5"/>
                <c:pt idx="0">
                  <c:v>40.833333330000002</c:v>
                </c:pt>
                <c:pt idx="1">
                  <c:v>9.5833333330000006</c:v>
                </c:pt>
                <c:pt idx="2">
                  <c:v>4.5833333329999997</c:v>
                </c:pt>
                <c:pt idx="3">
                  <c:v>20</c:v>
                </c:pt>
                <c:pt idx="4">
                  <c:v>25</c:v>
                </c:pt>
              </c:numCache>
            </c:numRef>
          </c:val>
          <c:extLst>
            <c:ext xmlns:c16="http://schemas.microsoft.com/office/drawing/2014/chart" uri="{C3380CC4-5D6E-409C-BE32-E72D297353CC}">
              <c16:uniqueId val="{0000000A-7DCF-4F1A-B2CF-93852852A1B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 Managers in Your Organization Have a Strong Understanding of the P&amp;L Statement?</a:t>
            </a:r>
          </a:p>
        </c:rich>
      </c:tx>
      <c:overlay val="0"/>
    </c:title>
    <c:autoTitleDeleted val="0"/>
    <c:plotArea>
      <c:layout/>
      <c:pieChart>
        <c:varyColors val="1"/>
        <c:ser>
          <c:idx val="0"/>
          <c:order val="0"/>
          <c:tx>
            <c:strRef>
              <c:f>'Do Managers in Your Organizatio'!$B$1</c:f>
              <c:strCache>
                <c:ptCount val="1"/>
                <c:pt idx="0">
                  <c:v>Percentage</c:v>
                </c:pt>
              </c:strCache>
            </c:strRef>
          </c:tx>
          <c:dPt>
            <c:idx val="0"/>
            <c:bubble3D val="0"/>
            <c:spPr>
              <a:solidFill>
                <a:srgbClr val="5B9BD5"/>
              </a:solidFill>
            </c:spPr>
            <c:extLst>
              <c:ext xmlns:c16="http://schemas.microsoft.com/office/drawing/2014/chart" uri="{C3380CC4-5D6E-409C-BE32-E72D297353CC}">
                <c16:uniqueId val="{00000001-5CFE-4E78-BE73-515B234E07AF}"/>
              </c:ext>
            </c:extLst>
          </c:dPt>
          <c:dPt>
            <c:idx val="1"/>
            <c:bubble3D val="0"/>
            <c:spPr>
              <a:solidFill>
                <a:srgbClr val="ED7D31"/>
              </a:solidFill>
            </c:spPr>
            <c:extLst>
              <c:ext xmlns:c16="http://schemas.microsoft.com/office/drawing/2014/chart" uri="{C3380CC4-5D6E-409C-BE32-E72D297353CC}">
                <c16:uniqueId val="{00000003-5CFE-4E78-BE73-515B234E07AF}"/>
              </c:ext>
            </c:extLst>
          </c:dPt>
          <c:dPt>
            <c:idx val="2"/>
            <c:bubble3D val="0"/>
            <c:spPr>
              <a:solidFill>
                <a:srgbClr val="A5A5A5"/>
              </a:solidFill>
            </c:spPr>
            <c:extLst>
              <c:ext xmlns:c16="http://schemas.microsoft.com/office/drawing/2014/chart" uri="{C3380CC4-5D6E-409C-BE32-E72D297353CC}">
                <c16:uniqueId val="{00000005-5CFE-4E78-BE73-515B234E07AF}"/>
              </c:ext>
            </c:extLst>
          </c:dPt>
          <c:dPt>
            <c:idx val="3"/>
            <c:bubble3D val="0"/>
            <c:spPr>
              <a:solidFill>
                <a:srgbClr val="FFC000"/>
              </a:solidFill>
            </c:spPr>
            <c:extLst>
              <c:ext xmlns:c16="http://schemas.microsoft.com/office/drawing/2014/chart" uri="{C3380CC4-5D6E-409C-BE32-E72D297353CC}">
                <c16:uniqueId val="{00000007-5CFE-4E78-BE73-515B234E07AF}"/>
              </c:ext>
            </c:extLst>
          </c:dPt>
          <c:dPt>
            <c:idx val="4"/>
            <c:bubble3D val="0"/>
            <c:spPr>
              <a:solidFill>
                <a:srgbClr val="4472C4"/>
              </a:solidFill>
            </c:spPr>
            <c:extLst>
              <c:ext xmlns:c16="http://schemas.microsoft.com/office/drawing/2014/chart" uri="{C3380CC4-5D6E-409C-BE32-E72D297353CC}">
                <c16:uniqueId val="{00000009-5CFE-4E78-BE73-515B234E07AF}"/>
              </c:ext>
            </c:extLst>
          </c:dPt>
          <c:cat>
            <c:strRef>
              <c:f>'Do Managers in Your Organizatio'!$A$2:$A$6</c:f>
              <c:strCache>
                <c:ptCount val="5"/>
                <c:pt idx="0">
                  <c:v>Disagree</c:v>
                </c:pt>
                <c:pt idx="1">
                  <c:v>Totally Disagree</c:v>
                </c:pt>
                <c:pt idx="2">
                  <c:v>Totally Agree</c:v>
                </c:pt>
                <c:pt idx="3">
                  <c:v>Agree</c:v>
                </c:pt>
                <c:pt idx="4">
                  <c:v>Neutral</c:v>
                </c:pt>
              </c:strCache>
            </c:strRef>
          </c:cat>
          <c:val>
            <c:numRef>
              <c:f>'Do Managers in Your Organizatio'!$B$2:$B$6</c:f>
              <c:numCache>
                <c:formatCode>General</c:formatCode>
                <c:ptCount val="5"/>
                <c:pt idx="0">
                  <c:v>18.75</c:v>
                </c:pt>
                <c:pt idx="1">
                  <c:v>2.9166666666666665</c:v>
                </c:pt>
                <c:pt idx="2">
                  <c:v>10</c:v>
                </c:pt>
                <c:pt idx="3">
                  <c:v>37.083333333333336</c:v>
                </c:pt>
                <c:pt idx="4">
                  <c:v>31.25</c:v>
                </c:pt>
              </c:numCache>
            </c:numRef>
          </c:val>
          <c:extLst>
            <c:ext xmlns:c16="http://schemas.microsoft.com/office/drawing/2014/chart" uri="{C3380CC4-5D6E-409C-BE32-E72D297353CC}">
              <c16:uniqueId val="{0000000A-5CFE-4E78-BE73-515B234E07A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 Managers in Your Organization Have a Strong Understanding of the P&amp;L Statement?</a:t>
            </a:r>
          </a:p>
        </c:rich>
      </c:tx>
      <c:overlay val="0"/>
    </c:title>
    <c:autoTitleDeleted val="0"/>
    <c:plotArea>
      <c:layout/>
      <c:barChart>
        <c:barDir val="col"/>
        <c:grouping val="clustered"/>
        <c:varyColors val="1"/>
        <c:ser>
          <c:idx val="0"/>
          <c:order val="0"/>
          <c:tx>
            <c:strRef>
              <c:f>'Do Managers in Your Organizatio'!$B$1</c:f>
              <c:strCache>
                <c:ptCount val="1"/>
                <c:pt idx="0">
                  <c:v>Percentage</c:v>
                </c:pt>
              </c:strCache>
            </c:strRef>
          </c:tx>
          <c:spPr>
            <a:solidFill>
              <a:schemeClr val="accent1"/>
            </a:solidFill>
            <a:ln cmpd="sng">
              <a:solidFill>
                <a:srgbClr val="000000"/>
              </a:solidFill>
            </a:ln>
          </c:spPr>
          <c:invertIfNegative val="1"/>
          <c:dLbls>
            <c:numFmt formatCode="0.00" sourceLinked="0"/>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'Do Managers in Your Organizatio'!$A$2:$A$6</c:f>
              <c:strCache>
                <c:ptCount val="5"/>
                <c:pt idx="0">
                  <c:v>Disagree</c:v>
                </c:pt>
                <c:pt idx="1">
                  <c:v>Totally Disagree</c:v>
                </c:pt>
                <c:pt idx="2">
                  <c:v>Totally Agree</c:v>
                </c:pt>
                <c:pt idx="3">
                  <c:v>Agree</c:v>
                </c:pt>
                <c:pt idx="4">
                  <c:v>Neutral</c:v>
                </c:pt>
              </c:strCache>
            </c:strRef>
          </c:cat>
          <c:val>
            <c:numRef>
              <c:f>'Do Managers in Your Organizatio'!$B$2:$B$6</c:f>
              <c:numCache>
                <c:formatCode>General</c:formatCode>
                <c:ptCount val="5"/>
                <c:pt idx="0">
                  <c:v>18.75</c:v>
                </c:pt>
                <c:pt idx="1">
                  <c:v>2.9166666666666665</c:v>
                </c:pt>
                <c:pt idx="2">
                  <c:v>10</c:v>
                </c:pt>
                <c:pt idx="3">
                  <c:v>37.083333333333336</c:v>
                </c:pt>
                <c:pt idx="4">
                  <c:v>31.25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3CB-4C9F-B588-6E492F44B983}"/>
            </c:ext>
          </c:extLst>
        </c:ser>
        <c:dLbls>
          <c:showLegendKey val="0"/>
          <c:showVal val="0"/>
          <c:showCatName val="0"/>
          <c:showSerName val="0"/>
          <c:showPercent val="0"/>
          <c:showBubbleSize val="0"/>
        </c:dLbls>
        <c:gapWidth val="150"/>
        <c:axId val="790834726"/>
        <c:axId val="126934038"/>
      </c:barChart>
      <c:catAx>
        <c:axId val="7908347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 Managers in Your Organization Have a Strong Understanding of the P&amp;L Statement?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6934038"/>
        <c:crosses val="autoZero"/>
        <c:auto val="1"/>
        <c:lblAlgn val="ctr"/>
        <c:lblOffset val="100"/>
        <c:noMultiLvlLbl val="1"/>
      </c:catAx>
      <c:valAx>
        <c:axId val="1269340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9083472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Which Financial Metrics Are Most Important for Managers to Understand?
Which Financial Metrics Are Most Important for Managers to Understand?
</a:t>
            </a:r>
          </a:p>
        </c:rich>
      </c:tx>
      <c:overlay val="0"/>
    </c:title>
    <c:autoTitleDeleted val="0"/>
    <c:plotArea>
      <c:layout/>
      <c:pieChart>
        <c:varyColors val="1"/>
        <c:ser>
          <c:idx val="0"/>
          <c:order val="0"/>
          <c:tx>
            <c:strRef>
              <c:f>'Which Financial Metrics Are Mos'!$B$1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5D16-422F-845B-CE33249D1B0F}"/>
              </c:ext>
            </c:extLst>
          </c:dPt>
          <c:dPt>
            <c:idx val="1"/>
            <c:bubble3D val="0"/>
            <c:spPr>
              <a:solidFill>
                <a:srgbClr val="ED7D31"/>
              </a:solidFill>
            </c:spPr>
            <c:extLst>
              <c:ext xmlns:c16="http://schemas.microsoft.com/office/drawing/2014/chart" uri="{C3380CC4-5D6E-409C-BE32-E72D297353CC}">
                <c16:uniqueId val="{00000003-5D16-422F-845B-CE33249D1B0F}"/>
              </c:ext>
            </c:extLst>
          </c:dPt>
          <c:dPt>
            <c:idx val="2"/>
            <c:bubble3D val="0"/>
            <c:spPr>
              <a:solidFill>
                <a:srgbClr val="A5A5A5"/>
              </a:solidFill>
            </c:spPr>
            <c:extLst>
              <c:ext xmlns:c16="http://schemas.microsoft.com/office/drawing/2014/chart" uri="{C3380CC4-5D6E-409C-BE32-E72D297353CC}">
                <c16:uniqueId val="{00000005-5D16-422F-845B-CE33249D1B0F}"/>
              </c:ext>
            </c:extLst>
          </c:dPt>
          <c:dPt>
            <c:idx val="3"/>
            <c:bubble3D val="0"/>
            <c:spPr>
              <a:solidFill>
                <a:srgbClr val="FFC000"/>
              </a:solidFill>
            </c:spPr>
            <c:extLst>
              <c:ext xmlns:c16="http://schemas.microsoft.com/office/drawing/2014/chart" uri="{C3380CC4-5D6E-409C-BE32-E72D297353CC}">
                <c16:uniqueId val="{00000007-5D16-422F-845B-CE33249D1B0F}"/>
              </c:ext>
            </c:extLst>
          </c:dPt>
          <c:dPt>
            <c:idx val="4"/>
            <c:bubble3D val="0"/>
            <c:spPr>
              <a:solidFill>
                <a:srgbClr val="4472C4"/>
              </a:solidFill>
            </c:spPr>
            <c:extLst>
              <c:ext xmlns:c16="http://schemas.microsoft.com/office/drawing/2014/chart" uri="{C3380CC4-5D6E-409C-BE32-E72D297353CC}">
                <c16:uniqueId val="{00000009-5D16-422F-845B-CE33249D1B0F}"/>
              </c:ext>
            </c:extLst>
          </c:dPt>
          <c:dPt>
            <c:idx val="5"/>
            <c:bubble3D val="0"/>
            <c:spPr>
              <a:solidFill>
                <a:srgbClr val="70AD47"/>
              </a:solidFill>
            </c:spPr>
            <c:extLst>
              <c:ext xmlns:c16="http://schemas.microsoft.com/office/drawing/2014/chart" uri="{C3380CC4-5D6E-409C-BE32-E72D297353CC}">
                <c16:uniqueId val="{0000000B-5D16-422F-845B-CE33249D1B0F}"/>
              </c:ext>
            </c:extLst>
          </c:dPt>
          <c:dPt>
            <c:idx val="6"/>
            <c:bubble3D val="0"/>
            <c:spPr>
              <a:solidFill>
                <a:srgbClr val="8CB9E2"/>
              </a:solidFill>
            </c:spPr>
            <c:extLst>
              <c:ext xmlns:c16="http://schemas.microsoft.com/office/drawing/2014/chart" uri="{C3380CC4-5D6E-409C-BE32-E72D297353CC}">
                <c16:uniqueId val="{0000000D-5D16-422F-845B-CE33249D1B0F}"/>
              </c:ext>
            </c:extLst>
          </c:dPt>
          <c:dPt>
            <c:idx val="7"/>
            <c:bubble3D val="0"/>
            <c:spPr>
              <a:solidFill>
                <a:srgbClr val="F2A46F"/>
              </a:solidFill>
            </c:spPr>
            <c:extLst>
              <c:ext xmlns:c16="http://schemas.microsoft.com/office/drawing/2014/chart" uri="{C3380CC4-5D6E-409C-BE32-E72D297353CC}">
                <c16:uniqueId val="{0000000F-5D16-422F-845B-CE33249D1B0F}"/>
              </c:ext>
            </c:extLst>
          </c:dPt>
          <c:dPt>
            <c:idx val="8"/>
            <c:bubble3D val="0"/>
            <c:spPr>
              <a:solidFill>
                <a:srgbClr val="C0C0C0"/>
              </a:solidFill>
            </c:spPr>
            <c:extLst>
              <c:ext xmlns:c16="http://schemas.microsoft.com/office/drawing/2014/chart" uri="{C3380CC4-5D6E-409C-BE32-E72D297353CC}">
                <c16:uniqueId val="{00000011-5D16-422F-845B-CE33249D1B0F}"/>
              </c:ext>
            </c:extLst>
          </c:dPt>
          <c:dPt>
            <c:idx val="9"/>
            <c:bubble3D val="0"/>
            <c:spPr>
              <a:solidFill>
                <a:srgbClr val="FFD34D"/>
              </a:solidFill>
            </c:spPr>
            <c:extLst>
              <c:ext xmlns:c16="http://schemas.microsoft.com/office/drawing/2014/chart" uri="{C3380CC4-5D6E-409C-BE32-E72D297353CC}">
                <c16:uniqueId val="{00000013-5D16-422F-845B-CE33249D1B0F}"/>
              </c:ext>
            </c:extLst>
          </c:dPt>
          <c:dPt>
            <c:idx val="10"/>
            <c:bubble3D val="0"/>
            <c:spPr>
              <a:solidFill>
                <a:srgbClr val="7C9CD6"/>
              </a:solidFill>
            </c:spPr>
            <c:extLst>
              <c:ext xmlns:c16="http://schemas.microsoft.com/office/drawing/2014/chart" uri="{C3380CC4-5D6E-409C-BE32-E72D297353CC}">
                <c16:uniqueId val="{00000015-5D16-422F-845B-CE33249D1B0F}"/>
              </c:ext>
            </c:extLst>
          </c:dPt>
          <c:cat>
            <c:strRef>
              <c:f>'Which Financial Metrics Are Mos'!$A$2:$A$12</c:f>
              <c:strCache>
                <c:ptCount val="10"/>
                <c:pt idx="0">
                  <c:v>NPV (Net Present Value)</c:v>
                </c:pt>
                <c:pt idx="1">
                  <c:v>ROI (Return on Investment</c:v>
                </c:pt>
                <c:pt idx="2">
                  <c:v>EBITDA (Earnings Before Interest, Taxes, Depreciation, and Amortization)</c:v>
                </c:pt>
                <c:pt idx="3">
                  <c:v>ROCE (Return on Capital Employed</c:v>
                </c:pt>
                <c:pt idx="4">
                  <c:v>Free Cash Flow (FCF)</c:v>
                </c:pt>
                <c:pt idx="5">
                  <c:v>WACC (Weighted Average Cost of Capital</c:v>
                </c:pt>
                <c:pt idx="6">
                  <c:v>Debt-to-Equity Ratio</c:v>
                </c:pt>
                <c:pt idx="7">
                  <c:v>Interest Coverage Ratio</c:v>
                </c:pt>
                <c:pt idx="8">
                  <c:v>Earnings per Share (EPS)</c:v>
                </c:pt>
                <c:pt idx="9">
                  <c:v>Other</c:v>
                </c:pt>
              </c:strCache>
            </c:strRef>
          </c:cat>
          <c:val>
            <c:numRef>
              <c:f>'Which Financial Metrics Are Mos'!$B$2:$B$12</c:f>
              <c:numCache>
                <c:formatCode>General</c:formatCode>
                <c:ptCount val="11"/>
                <c:pt idx="0">
                  <c:v>83</c:v>
                </c:pt>
                <c:pt idx="1">
                  <c:v>126</c:v>
                </c:pt>
                <c:pt idx="2">
                  <c:v>141</c:v>
                </c:pt>
                <c:pt idx="3">
                  <c:v>43</c:v>
                </c:pt>
                <c:pt idx="4">
                  <c:v>133</c:v>
                </c:pt>
                <c:pt idx="5">
                  <c:v>36</c:v>
                </c:pt>
                <c:pt idx="6">
                  <c:v>16</c:v>
                </c:pt>
                <c:pt idx="7">
                  <c:v>6</c:v>
                </c:pt>
                <c:pt idx="8">
                  <c:v>5</c:v>
                </c:pt>
                <c:pt idx="9">
                  <c:v>9</c:v>
                </c:pt>
                <c:pt idx="10">
                  <c:v>598</c:v>
                </c:pt>
              </c:numCache>
            </c:numRef>
          </c:val>
          <c:extLst>
            <c:ext xmlns:c16="http://schemas.microsoft.com/office/drawing/2014/chart" uri="{C3380CC4-5D6E-409C-BE32-E72D297353CC}">
              <c16:uniqueId val="{00000016-5D16-422F-845B-CE33249D1B0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Which Financial Metrics Are Most Important for Managers to Understand?
</a:t>
            </a:r>
          </a:p>
        </c:rich>
      </c:tx>
      <c:overlay val="0"/>
    </c:title>
    <c:autoTitleDeleted val="0"/>
    <c:plotArea>
      <c:layout/>
      <c:barChart>
        <c:barDir val="col"/>
        <c:grouping val="clustered"/>
        <c:varyColors val="1"/>
        <c:ser>
          <c:idx val="0"/>
          <c:order val="0"/>
          <c:tx>
            <c:strRef>
              <c:f>'Which Financial Metrics Are Mos'!$B$1</c:f>
              <c:strCache>
                <c:ptCount val="1"/>
                <c:pt idx="0">
                  <c:v>Count</c:v>
                </c:pt>
              </c:strCache>
            </c:strRef>
          </c:tx>
          <c:spPr>
            <a:solidFill>
              <a:schemeClr val="accent1"/>
            </a:solidFill>
            <a:ln cmpd="sng">
              <a:solidFill>
                <a:srgbClr val="000000"/>
              </a:solidFill>
            </a:ln>
          </c:spPr>
          <c:invertIfNegative val="1"/>
          <c:cat>
            <c:strRef>
              <c:f>'Which Financial Metrics Are Mos'!$A$2:$A$12</c:f>
              <c:strCache>
                <c:ptCount val="10"/>
                <c:pt idx="0">
                  <c:v>NPV (Net Present Value)</c:v>
                </c:pt>
                <c:pt idx="1">
                  <c:v>ROI (Return on Investment</c:v>
                </c:pt>
                <c:pt idx="2">
                  <c:v>EBITDA (Earnings Before Interest, Taxes, Depreciation, and Amortization)</c:v>
                </c:pt>
                <c:pt idx="3">
                  <c:v>ROCE (Return on Capital Employed</c:v>
                </c:pt>
                <c:pt idx="4">
                  <c:v>Free Cash Flow (FCF)</c:v>
                </c:pt>
                <c:pt idx="5">
                  <c:v>WACC (Weighted Average Cost of Capital</c:v>
                </c:pt>
                <c:pt idx="6">
                  <c:v>Debt-to-Equity Ratio</c:v>
                </c:pt>
                <c:pt idx="7">
                  <c:v>Interest Coverage Ratio</c:v>
                </c:pt>
                <c:pt idx="8">
                  <c:v>Earnings per Share (EPS)</c:v>
                </c:pt>
                <c:pt idx="9">
                  <c:v>Other</c:v>
                </c:pt>
              </c:strCache>
            </c:strRef>
          </c:cat>
          <c:val>
            <c:numRef>
              <c:f>'Which Financial Metrics Are Mos'!$B$2:$B$12</c:f>
              <c:numCache>
                <c:formatCode>General</c:formatCode>
                <c:ptCount val="11"/>
                <c:pt idx="0">
                  <c:v>83</c:v>
                </c:pt>
                <c:pt idx="1">
                  <c:v>126</c:v>
                </c:pt>
                <c:pt idx="2">
                  <c:v>141</c:v>
                </c:pt>
                <c:pt idx="3">
                  <c:v>43</c:v>
                </c:pt>
                <c:pt idx="4">
                  <c:v>133</c:v>
                </c:pt>
                <c:pt idx="5">
                  <c:v>36</c:v>
                </c:pt>
                <c:pt idx="6">
                  <c:v>16</c:v>
                </c:pt>
                <c:pt idx="7">
                  <c:v>6</c:v>
                </c:pt>
                <c:pt idx="8">
                  <c:v>5</c:v>
                </c:pt>
                <c:pt idx="9">
                  <c:v>9</c:v>
                </c:pt>
                <c:pt idx="10">
                  <c:v>598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FC-4B0C-9DB8-F587AA6C8A62}"/>
            </c:ext>
          </c:extLst>
        </c:ser>
        <c:dLbls>
          <c:showLegendKey val="0"/>
          <c:showVal val="0"/>
          <c:showCatName val="0"/>
          <c:showSerName val="0"/>
          <c:showPercent val="0"/>
          <c:showBubbleSize val="0"/>
        </c:dLbls>
        <c:gapWidth val="150"/>
        <c:axId val="730761605"/>
        <c:axId val="1760002457"/>
      </c:barChart>
      <c:catAx>
        <c:axId val="7307616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Which Financial Metrics Are Most Important for Managers to Understand?</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60002457"/>
        <c:crosses val="autoZero"/>
        <c:auto val="1"/>
        <c:lblAlgn val="ctr"/>
        <c:lblOffset val="100"/>
        <c:noMultiLvlLbl val="1"/>
      </c:catAx>
      <c:valAx>
        <c:axId val="17600024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076160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Which Department Are You Part Of or Responsible For?</a:t>
            </a:r>
          </a:p>
        </c:rich>
      </c:tx>
      <c:overlay val="0"/>
    </c:title>
    <c:autoTitleDeleted val="0"/>
    <c:plotArea>
      <c:layout/>
      <c:pieChart>
        <c:varyColors val="1"/>
        <c:ser>
          <c:idx val="0"/>
          <c:order val="0"/>
          <c:tx>
            <c:strRef>
              <c:f>' Which Department Are You Part '!$B$1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9AF5-4B03-93D8-6BD239159E50}"/>
              </c:ext>
            </c:extLst>
          </c:dPt>
          <c:dPt>
            <c:idx val="1"/>
            <c:bubble3D val="0"/>
            <c:spPr>
              <a:solidFill>
                <a:srgbClr val="ED7D31"/>
              </a:solidFill>
            </c:spPr>
            <c:extLst>
              <c:ext xmlns:c16="http://schemas.microsoft.com/office/drawing/2014/chart" uri="{C3380CC4-5D6E-409C-BE32-E72D297353CC}">
                <c16:uniqueId val="{00000003-9AF5-4B03-93D8-6BD239159E50}"/>
              </c:ext>
            </c:extLst>
          </c:dPt>
          <c:dPt>
            <c:idx val="2"/>
            <c:bubble3D val="0"/>
            <c:spPr>
              <a:solidFill>
                <a:srgbClr val="A5A5A5"/>
              </a:solidFill>
            </c:spPr>
            <c:extLst>
              <c:ext xmlns:c16="http://schemas.microsoft.com/office/drawing/2014/chart" uri="{C3380CC4-5D6E-409C-BE32-E72D297353CC}">
                <c16:uniqueId val="{00000005-9AF5-4B03-93D8-6BD239159E50}"/>
              </c:ext>
            </c:extLst>
          </c:dPt>
          <c:dPt>
            <c:idx val="3"/>
            <c:bubble3D val="0"/>
            <c:spPr>
              <a:solidFill>
                <a:srgbClr val="FFC000"/>
              </a:solidFill>
            </c:spPr>
            <c:extLst>
              <c:ext xmlns:c16="http://schemas.microsoft.com/office/drawing/2014/chart" uri="{C3380CC4-5D6E-409C-BE32-E72D297353CC}">
                <c16:uniqueId val="{00000007-9AF5-4B03-93D8-6BD239159E50}"/>
              </c:ext>
            </c:extLst>
          </c:dPt>
          <c:dPt>
            <c:idx val="4"/>
            <c:bubble3D val="0"/>
            <c:spPr>
              <a:solidFill>
                <a:srgbClr val="4472C4"/>
              </a:solidFill>
            </c:spPr>
            <c:extLst>
              <c:ext xmlns:c16="http://schemas.microsoft.com/office/drawing/2014/chart" uri="{C3380CC4-5D6E-409C-BE32-E72D297353CC}">
                <c16:uniqueId val="{00000009-9AF5-4B03-93D8-6BD239159E50}"/>
              </c:ext>
            </c:extLst>
          </c:dPt>
          <c:dPt>
            <c:idx val="5"/>
            <c:bubble3D val="0"/>
            <c:spPr>
              <a:solidFill>
                <a:srgbClr val="70AD47"/>
              </a:solidFill>
            </c:spPr>
            <c:extLst>
              <c:ext xmlns:c16="http://schemas.microsoft.com/office/drawing/2014/chart" uri="{C3380CC4-5D6E-409C-BE32-E72D297353CC}">
                <c16:uniqueId val="{0000000B-9AF5-4B03-93D8-6BD239159E50}"/>
              </c:ext>
            </c:extLst>
          </c:dPt>
          <c:dPt>
            <c:idx val="6"/>
            <c:bubble3D val="0"/>
            <c:spPr>
              <a:solidFill>
                <a:srgbClr val="8CB9E2"/>
              </a:solidFill>
            </c:spPr>
            <c:extLst>
              <c:ext xmlns:c16="http://schemas.microsoft.com/office/drawing/2014/chart" uri="{C3380CC4-5D6E-409C-BE32-E72D297353CC}">
                <c16:uniqueId val="{0000000D-9AF5-4B03-93D8-6BD239159E50}"/>
              </c:ext>
            </c:extLst>
          </c:dPt>
          <c:dPt>
            <c:idx val="7"/>
            <c:bubble3D val="0"/>
            <c:spPr>
              <a:solidFill>
                <a:srgbClr val="F2A46F"/>
              </a:solidFill>
            </c:spPr>
            <c:extLst>
              <c:ext xmlns:c16="http://schemas.microsoft.com/office/drawing/2014/chart" uri="{C3380CC4-5D6E-409C-BE32-E72D297353CC}">
                <c16:uniqueId val="{0000000F-9AF5-4B03-93D8-6BD239159E50}"/>
              </c:ext>
            </c:extLst>
          </c:dPt>
          <c:dPt>
            <c:idx val="8"/>
            <c:bubble3D val="0"/>
            <c:spPr>
              <a:solidFill>
                <a:srgbClr val="C0C0C0"/>
              </a:solidFill>
            </c:spPr>
            <c:extLst>
              <c:ext xmlns:c16="http://schemas.microsoft.com/office/drawing/2014/chart" uri="{C3380CC4-5D6E-409C-BE32-E72D297353CC}">
                <c16:uniqueId val="{00000011-9AF5-4B03-93D8-6BD239159E50}"/>
              </c:ext>
            </c:extLst>
          </c:dPt>
          <c:cat>
            <c:strRef>
              <c:f>' Which Department Are You Part '!$A$2:$A$10</c:f>
              <c:strCache>
                <c:ptCount val="9"/>
                <c:pt idx="0">
                  <c:v>Customer Service</c:v>
                </c:pt>
                <c:pt idx="1">
                  <c:v>Finance</c:v>
                </c:pt>
                <c:pt idx="2">
                  <c:v>HR</c:v>
                </c:pt>
                <c:pt idx="3">
                  <c:v>IT</c:v>
                </c:pt>
                <c:pt idx="4">
                  <c:v>Legal</c:v>
                </c:pt>
                <c:pt idx="5">
                  <c:v>Marketing</c:v>
                </c:pt>
                <c:pt idx="6">
                  <c:v>Operations</c:v>
                </c:pt>
                <c:pt idx="7">
                  <c:v>Other</c:v>
                </c:pt>
                <c:pt idx="8">
                  <c:v>Sales</c:v>
                </c:pt>
              </c:strCache>
            </c:strRef>
          </c:cat>
          <c:val>
            <c:numRef>
              <c:f>' Which Department Are You Part '!$B$2:$B$10</c:f>
              <c:numCache>
                <c:formatCode>General</c:formatCode>
                <c:ptCount val="9"/>
                <c:pt idx="0">
                  <c:v>3</c:v>
                </c:pt>
                <c:pt idx="1">
                  <c:v>70</c:v>
                </c:pt>
                <c:pt idx="2">
                  <c:v>10</c:v>
                </c:pt>
                <c:pt idx="3">
                  <c:v>6</c:v>
                </c:pt>
                <c:pt idx="4">
                  <c:v>4</c:v>
                </c:pt>
                <c:pt idx="5">
                  <c:v>7</c:v>
                </c:pt>
                <c:pt idx="6">
                  <c:v>29</c:v>
                </c:pt>
                <c:pt idx="7">
                  <c:v>92</c:v>
                </c:pt>
                <c:pt idx="8">
                  <c:v>19</c:v>
                </c:pt>
              </c:numCache>
            </c:numRef>
          </c:val>
          <c:extLst>
            <c:ext xmlns:c16="http://schemas.microsoft.com/office/drawing/2014/chart" uri="{C3380CC4-5D6E-409C-BE32-E72D297353CC}">
              <c16:uniqueId val="{00000012-9AF5-4B03-93D8-6BD239159E5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'Non-Financial Managers Feel Con'!$B$1</c:f>
              <c:strCache>
                <c:ptCount val="1"/>
                <c:pt idx="0">
                  <c:v>Percentage</c:v>
                </c:pt>
              </c:strCache>
            </c:strRef>
          </c:tx>
          <c:dPt>
            <c:idx val="0"/>
            <c:bubble3D val="0"/>
            <c:spPr>
              <a:solidFill>
                <a:srgbClr val="5B9BD5"/>
              </a:solidFill>
            </c:spPr>
            <c:extLst>
              <c:ext xmlns:c16="http://schemas.microsoft.com/office/drawing/2014/chart" uri="{C3380CC4-5D6E-409C-BE32-E72D297353CC}">
                <c16:uniqueId val="{00000001-BF83-4E07-81F2-C496C24695B6}"/>
              </c:ext>
            </c:extLst>
          </c:dPt>
          <c:dPt>
            <c:idx val="1"/>
            <c:bubble3D val="0"/>
            <c:spPr>
              <a:solidFill>
                <a:srgbClr val="ED7D31"/>
              </a:solidFill>
            </c:spPr>
            <c:extLst>
              <c:ext xmlns:c16="http://schemas.microsoft.com/office/drawing/2014/chart" uri="{C3380CC4-5D6E-409C-BE32-E72D297353CC}">
                <c16:uniqueId val="{00000003-BF83-4E07-81F2-C496C24695B6}"/>
              </c:ext>
            </c:extLst>
          </c:dPt>
          <c:dPt>
            <c:idx val="2"/>
            <c:bubble3D val="0"/>
            <c:spPr>
              <a:solidFill>
                <a:srgbClr val="A5A5A5"/>
              </a:solidFill>
            </c:spPr>
            <c:extLst>
              <c:ext xmlns:c16="http://schemas.microsoft.com/office/drawing/2014/chart" uri="{C3380CC4-5D6E-409C-BE32-E72D297353CC}">
                <c16:uniqueId val="{00000005-BF83-4E07-81F2-C496C24695B6}"/>
              </c:ext>
            </c:extLst>
          </c:dPt>
          <c:dPt>
            <c:idx val="3"/>
            <c:bubble3D val="0"/>
            <c:spPr>
              <a:solidFill>
                <a:srgbClr val="FFC000"/>
              </a:solidFill>
            </c:spPr>
            <c:extLst>
              <c:ext xmlns:c16="http://schemas.microsoft.com/office/drawing/2014/chart" uri="{C3380CC4-5D6E-409C-BE32-E72D297353CC}">
                <c16:uniqueId val="{00000007-BF83-4E07-81F2-C496C24695B6}"/>
              </c:ext>
            </c:extLst>
          </c:dPt>
          <c:dPt>
            <c:idx val="4"/>
            <c:bubble3D val="0"/>
            <c:spPr>
              <a:solidFill>
                <a:srgbClr val="4472C4"/>
              </a:solidFill>
            </c:spPr>
            <c:extLst>
              <c:ext xmlns:c16="http://schemas.microsoft.com/office/drawing/2014/chart" uri="{C3380CC4-5D6E-409C-BE32-E72D297353CC}">
                <c16:uniqueId val="{00000009-BF83-4E07-81F2-C496C24695B6}"/>
              </c:ext>
            </c:extLst>
          </c:dPt>
          <c:cat>
            <c:strRef>
              <c:f>'Non-Financial Managers Feel Con'!$A$2:$A$6</c:f>
              <c:strCache>
                <c:ptCount val="5"/>
                <c:pt idx="0">
                  <c:v>Disagree</c:v>
                </c:pt>
                <c:pt idx="1">
                  <c:v>Totally Disagree</c:v>
                </c:pt>
                <c:pt idx="2">
                  <c:v>Totally Agree</c:v>
                </c:pt>
                <c:pt idx="3">
                  <c:v>Agree</c:v>
                </c:pt>
                <c:pt idx="4">
                  <c:v>Neutral</c:v>
                </c:pt>
              </c:strCache>
            </c:strRef>
          </c:cat>
          <c:val>
            <c:numRef>
              <c:f>'Non-Financial Managers Feel Con'!$B$2:$B$6</c:f>
              <c:numCache>
                <c:formatCode>General</c:formatCode>
                <c:ptCount val="5"/>
                <c:pt idx="0">
                  <c:v>36.25</c:v>
                </c:pt>
                <c:pt idx="1">
                  <c:v>5.4166666670000003</c:v>
                </c:pt>
                <c:pt idx="2">
                  <c:v>3.75</c:v>
                </c:pt>
                <c:pt idx="3">
                  <c:v>22.5</c:v>
                </c:pt>
                <c:pt idx="4">
                  <c:v>32.083333330000002</c:v>
                </c:pt>
              </c:numCache>
            </c:numRef>
          </c:val>
          <c:extLst>
            <c:ext xmlns:c16="http://schemas.microsoft.com/office/drawing/2014/chart" uri="{C3380CC4-5D6E-409C-BE32-E72D297353CC}">
              <c16:uniqueId val="{0000000A-BF83-4E07-81F2-C496C24695B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 Non-Financial Managers Feel Confident Evaluating Financial Implications?
Do Non-Financial Managers Feel Confident Evaluating Financial Implications?
</a:t>
            </a:r>
          </a:p>
        </c:rich>
      </c:tx>
      <c:overlay val="0"/>
    </c:title>
    <c:autoTitleDeleted val="0"/>
    <c:plotArea>
      <c:layout/>
      <c:barChart>
        <c:barDir val="col"/>
        <c:grouping val="clustered"/>
        <c:varyColors val="1"/>
        <c:ser>
          <c:idx val="0"/>
          <c:order val="0"/>
          <c:tx>
            <c:strRef>
              <c:f>'Non-Financial Managers Feel Con'!$B$1</c:f>
              <c:strCache>
                <c:ptCount val="1"/>
                <c:pt idx="0">
                  <c:v>Percentage</c:v>
                </c:pt>
              </c:strCache>
            </c:strRef>
          </c:tx>
          <c:spPr>
            <a:solidFill>
              <a:schemeClr val="accent1"/>
            </a:solidFill>
            <a:ln cmpd="sng">
              <a:solidFill>
                <a:srgbClr val="000000"/>
              </a:solidFill>
            </a:ln>
          </c:spPr>
          <c:invertIfNegative val="1"/>
          <c:dLbls>
            <c:numFmt formatCode="0.00" sourceLinked="0"/>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'Non-Financial Managers Feel Con'!$A$2:$A$6</c:f>
              <c:strCache>
                <c:ptCount val="5"/>
                <c:pt idx="0">
                  <c:v>Disagree</c:v>
                </c:pt>
                <c:pt idx="1">
                  <c:v>Totally Disagree</c:v>
                </c:pt>
                <c:pt idx="2">
                  <c:v>Totally Agree</c:v>
                </c:pt>
                <c:pt idx="3">
                  <c:v>Agree</c:v>
                </c:pt>
                <c:pt idx="4">
                  <c:v>Neutral</c:v>
                </c:pt>
              </c:strCache>
            </c:strRef>
          </c:cat>
          <c:val>
            <c:numRef>
              <c:f>'Non-Financial Managers Feel Con'!$B$2:$B$6</c:f>
              <c:numCache>
                <c:formatCode>General</c:formatCode>
                <c:ptCount val="5"/>
                <c:pt idx="0">
                  <c:v>36.25</c:v>
                </c:pt>
                <c:pt idx="1">
                  <c:v>5.4166666670000003</c:v>
                </c:pt>
                <c:pt idx="2">
                  <c:v>3.75</c:v>
                </c:pt>
                <c:pt idx="3">
                  <c:v>22.5</c:v>
                </c:pt>
                <c:pt idx="4">
                  <c:v>32.083333330000002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721-455F-B21D-861B5381CC3B}"/>
            </c:ext>
          </c:extLst>
        </c:ser>
        <c:dLbls>
          <c:showLegendKey val="0"/>
          <c:showVal val="0"/>
          <c:showCatName val="0"/>
          <c:showSerName val="0"/>
          <c:showPercent val="0"/>
          <c:showBubbleSize val="0"/>
        </c:dLbls>
        <c:gapWidth val="150"/>
        <c:axId val="1706745676"/>
        <c:axId val="1226780343"/>
      </c:barChart>
      <c:catAx>
        <c:axId val="1706745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 Non-Financial Managers Feel Confident Evaluating Financial Implications?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26780343"/>
        <c:crosses val="autoZero"/>
        <c:auto val="1"/>
        <c:lblAlgn val="ctr"/>
        <c:lblOffset val="100"/>
        <c:noMultiLvlLbl val="1"/>
      </c:catAx>
      <c:valAx>
        <c:axId val="12267803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0674567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757575"/>
                </a:solidFill>
                <a:latin typeface="+mn-lt"/>
              </a:defRPr>
            </a:pPr>
            <a:r>
              <a:rPr sz="2000" b="0">
                <a:solidFill>
                  <a:srgbClr val="757575"/>
                </a:solidFill>
                <a:latin typeface="+mn-lt"/>
              </a:rPr>
              <a:t>Is Financial Literacy a Critical Skill for Leadership Roles in Your Industry?</a:t>
            </a:r>
          </a:p>
        </c:rich>
      </c:tx>
      <c:overlay val="0"/>
    </c:title>
    <c:autoTitleDeleted val="0"/>
    <c:plotArea>
      <c:layout/>
      <c:pieChart>
        <c:varyColors val="1"/>
        <c:ser>
          <c:idx val="0"/>
          <c:order val="0"/>
          <c:tx>
            <c:strRef>
              <c:f>'Financial Literacy '!$B$1</c:f>
              <c:strCache>
                <c:ptCount val="1"/>
                <c:pt idx="0">
                  <c:v>Percentage</c:v>
                </c:pt>
              </c:strCache>
            </c:strRef>
          </c:tx>
          <c:dPt>
            <c:idx val="0"/>
            <c:bubble3D val="0"/>
            <c:spPr>
              <a:solidFill>
                <a:srgbClr val="5B9BD5"/>
              </a:solidFill>
            </c:spPr>
            <c:extLst>
              <c:ext xmlns:c16="http://schemas.microsoft.com/office/drawing/2014/chart" uri="{C3380CC4-5D6E-409C-BE32-E72D297353CC}">
                <c16:uniqueId val="{00000001-8597-463C-BF19-4AEC14A1BB6A}"/>
              </c:ext>
            </c:extLst>
          </c:dPt>
          <c:dPt>
            <c:idx val="1"/>
            <c:bubble3D val="0"/>
            <c:spPr>
              <a:solidFill>
                <a:srgbClr val="ED7D31"/>
              </a:solidFill>
            </c:spPr>
            <c:extLst>
              <c:ext xmlns:c16="http://schemas.microsoft.com/office/drawing/2014/chart" uri="{C3380CC4-5D6E-409C-BE32-E72D297353CC}">
                <c16:uniqueId val="{00000003-8597-463C-BF19-4AEC14A1BB6A}"/>
              </c:ext>
            </c:extLst>
          </c:dPt>
          <c:cat>
            <c:strRef>
              <c:f>'Financial Literacy '!$A$2:$A$3</c:f>
              <c:strCache>
                <c:ptCount val="2"/>
                <c:pt idx="0">
                  <c:v>yes</c:v>
                </c:pt>
                <c:pt idx="1">
                  <c:v>no</c:v>
                </c:pt>
              </c:strCache>
            </c:strRef>
          </c:cat>
          <c:val>
            <c:numRef>
              <c:f>'Financial Literacy '!$B$2:$B$3</c:f>
              <c:numCache>
                <c:formatCode>General</c:formatCode>
                <c:ptCount val="2"/>
                <c:pt idx="0">
                  <c:v>97.916666669999998</c:v>
                </c:pt>
                <c:pt idx="1">
                  <c:v>2.0833333330000001</c:v>
                </c:pt>
              </c:numCache>
            </c:numRef>
          </c:val>
          <c:extLst>
            <c:ext xmlns:c16="http://schemas.microsoft.com/office/drawing/2014/chart" uri="{C3380CC4-5D6E-409C-BE32-E72D297353CC}">
              <c16:uniqueId val="{00000004-8597-463C-BF19-4AEC14A1BB6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Is Financial Literacy Important for Managers in Your Organization?</a:t>
            </a:r>
          </a:p>
        </c:rich>
      </c:tx>
      <c:overlay val="0"/>
    </c:title>
    <c:autoTitleDeleted val="0"/>
    <c:plotArea>
      <c:layout/>
      <c:pieChart>
        <c:varyColors val="1"/>
        <c:ser>
          <c:idx val="0"/>
          <c:order val="0"/>
          <c:tx>
            <c:strRef>
              <c:f>'Financial Literacy Ifor Manager'!$B$1</c:f>
              <c:strCache>
                <c:ptCount val="1"/>
                <c:pt idx="0">
                  <c:v>Percentage</c:v>
                </c:pt>
              </c:strCache>
            </c:strRef>
          </c:tx>
          <c:dPt>
            <c:idx val="0"/>
            <c:bubble3D val="0"/>
            <c:spPr>
              <a:solidFill>
                <a:srgbClr val="5B9BD5"/>
              </a:solidFill>
            </c:spPr>
            <c:extLst>
              <c:ext xmlns:c16="http://schemas.microsoft.com/office/drawing/2014/chart" uri="{C3380CC4-5D6E-409C-BE32-E72D297353CC}">
                <c16:uniqueId val="{00000001-0C3E-4837-8770-F962E24A0EF3}"/>
              </c:ext>
            </c:extLst>
          </c:dPt>
          <c:dPt>
            <c:idx val="1"/>
            <c:bubble3D val="0"/>
            <c:spPr>
              <a:solidFill>
                <a:srgbClr val="ED7D31"/>
              </a:solidFill>
            </c:spPr>
            <c:extLst>
              <c:ext xmlns:c16="http://schemas.microsoft.com/office/drawing/2014/chart" uri="{C3380CC4-5D6E-409C-BE32-E72D297353CC}">
                <c16:uniqueId val="{00000003-0C3E-4837-8770-F962E24A0EF3}"/>
              </c:ext>
            </c:extLst>
          </c:dPt>
          <c:dPt>
            <c:idx val="2"/>
            <c:bubble3D val="0"/>
            <c:spPr>
              <a:solidFill>
                <a:srgbClr val="A5A5A5"/>
              </a:solidFill>
            </c:spPr>
            <c:extLst>
              <c:ext xmlns:c16="http://schemas.microsoft.com/office/drawing/2014/chart" uri="{C3380CC4-5D6E-409C-BE32-E72D297353CC}">
                <c16:uniqueId val="{00000005-0C3E-4837-8770-F962E24A0EF3}"/>
              </c:ext>
            </c:extLst>
          </c:dPt>
          <c:dPt>
            <c:idx val="3"/>
            <c:bubble3D val="0"/>
            <c:spPr>
              <a:solidFill>
                <a:srgbClr val="FFC000"/>
              </a:solidFill>
            </c:spPr>
            <c:extLst>
              <c:ext xmlns:c16="http://schemas.microsoft.com/office/drawing/2014/chart" uri="{C3380CC4-5D6E-409C-BE32-E72D297353CC}">
                <c16:uniqueId val="{00000007-0C3E-4837-8770-F962E24A0EF3}"/>
              </c:ext>
            </c:extLst>
          </c:dPt>
          <c:dPt>
            <c:idx val="4"/>
            <c:bubble3D val="0"/>
            <c:spPr>
              <a:solidFill>
                <a:srgbClr val="4472C4"/>
              </a:solidFill>
            </c:spPr>
            <c:extLst>
              <c:ext xmlns:c16="http://schemas.microsoft.com/office/drawing/2014/chart" uri="{C3380CC4-5D6E-409C-BE32-E72D297353CC}">
                <c16:uniqueId val="{00000009-0C3E-4837-8770-F962E24A0EF3}"/>
              </c:ext>
            </c:extLst>
          </c:dPt>
          <c:cat>
            <c:strRef>
              <c:f>'Financial Literacy Ifor Manager'!$A$2:$A$6</c:f>
              <c:strCache>
                <c:ptCount val="5"/>
                <c:pt idx="0">
                  <c:v>Disagree</c:v>
                </c:pt>
                <c:pt idx="1">
                  <c:v>Totally Disagree</c:v>
                </c:pt>
                <c:pt idx="2">
                  <c:v>Totally Agree</c:v>
                </c:pt>
                <c:pt idx="3">
                  <c:v>Agree</c:v>
                </c:pt>
                <c:pt idx="4">
                  <c:v>Neutral</c:v>
                </c:pt>
              </c:strCache>
            </c:strRef>
          </c:cat>
          <c:val>
            <c:numRef>
              <c:f>'Financial Literacy Ifor Manager'!$B$2:$B$6</c:f>
              <c:numCache>
                <c:formatCode>General</c:formatCode>
                <c:ptCount val="5"/>
                <c:pt idx="0">
                  <c:v>1.25</c:v>
                </c:pt>
                <c:pt idx="1">
                  <c:v>3.33</c:v>
                </c:pt>
                <c:pt idx="2">
                  <c:v>61.666666666666671</c:v>
                </c:pt>
                <c:pt idx="3">
                  <c:v>30.416666666666664</c:v>
                </c:pt>
                <c:pt idx="4">
                  <c:v>3.3333333333333335</c:v>
                </c:pt>
              </c:numCache>
            </c:numRef>
          </c:val>
          <c:extLst>
            <c:ext xmlns:c16="http://schemas.microsoft.com/office/drawing/2014/chart" uri="{C3380CC4-5D6E-409C-BE32-E72D297353CC}">
              <c16:uniqueId val="{0000000A-0C3E-4837-8770-F962E24A0EF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Is Financial Literacy Important for Managers in Your Organization?</a:t>
            </a:r>
          </a:p>
        </c:rich>
      </c:tx>
      <c:overlay val="0"/>
    </c:title>
    <c:autoTitleDeleted val="0"/>
    <c:plotArea>
      <c:layout/>
      <c:barChart>
        <c:barDir val="col"/>
        <c:grouping val="clustered"/>
        <c:varyColors val="1"/>
        <c:ser>
          <c:idx val="0"/>
          <c:order val="0"/>
          <c:tx>
            <c:strRef>
              <c:f>'Financial Literacy Ifor Manager'!$B$1</c:f>
              <c:strCache>
                <c:ptCount val="1"/>
                <c:pt idx="0">
                  <c:v>Percentage</c:v>
                </c:pt>
              </c:strCache>
            </c:strRef>
          </c:tx>
          <c:spPr>
            <a:solidFill>
              <a:schemeClr val="accent1"/>
            </a:solidFill>
            <a:ln cmpd="sng">
              <a:solidFill>
                <a:srgbClr val="000000"/>
              </a:solidFill>
            </a:ln>
          </c:spPr>
          <c:invertIfNegative val="1"/>
          <c:dLbls>
            <c:numFmt formatCode="0.00" sourceLinked="0"/>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percentage"/>
            <c:noEndCap val="0"/>
            <c:val val="10"/>
          </c:errBars>
          <c:cat>
            <c:strRef>
              <c:f>'Financial Literacy Ifor Manager'!$A$2:$A$6</c:f>
              <c:strCache>
                <c:ptCount val="5"/>
                <c:pt idx="0">
                  <c:v>Disagree</c:v>
                </c:pt>
                <c:pt idx="1">
                  <c:v>Totally Disagree</c:v>
                </c:pt>
                <c:pt idx="2">
                  <c:v>Totally Agree</c:v>
                </c:pt>
                <c:pt idx="3">
                  <c:v>Agree</c:v>
                </c:pt>
                <c:pt idx="4">
                  <c:v>Neutral</c:v>
                </c:pt>
              </c:strCache>
            </c:strRef>
          </c:cat>
          <c:val>
            <c:numRef>
              <c:f>'Financial Literacy Ifor Manager'!$B$2:$B$6</c:f>
              <c:numCache>
                <c:formatCode>General</c:formatCode>
                <c:ptCount val="5"/>
                <c:pt idx="0">
                  <c:v>1.25</c:v>
                </c:pt>
                <c:pt idx="1">
                  <c:v>3.33</c:v>
                </c:pt>
                <c:pt idx="2">
                  <c:v>61.666666666666671</c:v>
                </c:pt>
                <c:pt idx="3">
                  <c:v>30.416666666666664</c:v>
                </c:pt>
                <c:pt idx="4">
                  <c:v>3.3333333333333335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42B-4120-939D-B70EB60FCDED}"/>
            </c:ext>
          </c:extLst>
        </c:ser>
        <c:dLbls>
          <c:showLegendKey val="0"/>
          <c:showVal val="0"/>
          <c:showCatName val="0"/>
          <c:showSerName val="0"/>
          <c:showPercent val="0"/>
          <c:showBubbleSize val="0"/>
        </c:dLbls>
        <c:gapWidth val="150"/>
        <c:axId val="441631082"/>
        <c:axId val="1504662574"/>
      </c:barChart>
      <c:catAx>
        <c:axId val="4416310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Is Financial Literacy Important for Managers in Your Organization?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04662574"/>
        <c:crosses val="autoZero"/>
        <c:auto val="1"/>
        <c:lblAlgn val="ctr"/>
        <c:lblOffset val="100"/>
        <c:noMultiLvlLbl val="1"/>
      </c:catAx>
      <c:valAx>
        <c:axId val="15046625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4163108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Years of Experience</a:t>
            </a:r>
          </a:p>
        </c:rich>
      </c:tx>
      <c:overlay val="0"/>
    </c:title>
    <c:autoTitleDeleted val="0"/>
    <c:plotArea>
      <c:layout/>
      <c:pieChart>
        <c:varyColors val="1"/>
        <c:ser>
          <c:idx val="0"/>
          <c:order val="0"/>
          <c:tx>
            <c:strRef>
              <c:f>'Years of Experience'!$B$1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5CA4-453C-B17B-BE9E60D44331}"/>
              </c:ext>
            </c:extLst>
          </c:dPt>
          <c:dPt>
            <c:idx val="1"/>
            <c:bubble3D val="0"/>
            <c:spPr>
              <a:solidFill>
                <a:srgbClr val="ED7D31"/>
              </a:solidFill>
            </c:spPr>
            <c:extLst>
              <c:ext xmlns:c16="http://schemas.microsoft.com/office/drawing/2014/chart" uri="{C3380CC4-5D6E-409C-BE32-E72D297353CC}">
                <c16:uniqueId val="{00000003-5CA4-453C-B17B-BE9E60D44331}"/>
              </c:ext>
            </c:extLst>
          </c:dPt>
          <c:dPt>
            <c:idx val="2"/>
            <c:bubble3D val="0"/>
            <c:spPr>
              <a:solidFill>
                <a:srgbClr val="A5A5A5"/>
              </a:solidFill>
            </c:spPr>
            <c:extLst>
              <c:ext xmlns:c16="http://schemas.microsoft.com/office/drawing/2014/chart" uri="{C3380CC4-5D6E-409C-BE32-E72D297353CC}">
                <c16:uniqueId val="{00000005-5CA4-453C-B17B-BE9E60D44331}"/>
              </c:ext>
            </c:extLst>
          </c:dPt>
          <c:dPt>
            <c:idx val="3"/>
            <c:bubble3D val="0"/>
            <c:spPr>
              <a:solidFill>
                <a:srgbClr val="FFC000"/>
              </a:solidFill>
            </c:spPr>
            <c:extLst>
              <c:ext xmlns:c16="http://schemas.microsoft.com/office/drawing/2014/chart" uri="{C3380CC4-5D6E-409C-BE32-E72D297353CC}">
                <c16:uniqueId val="{00000007-5CA4-453C-B17B-BE9E60D44331}"/>
              </c:ext>
            </c:extLst>
          </c:dPt>
          <c:cat>
            <c:strRef>
              <c:f>'Years of Experience'!$A$2:$A$5</c:f>
              <c:strCache>
                <c:ptCount val="4"/>
                <c:pt idx="0">
                  <c:v>6–10 years</c:v>
                </c:pt>
                <c:pt idx="1">
                  <c:v>0–5 years</c:v>
                </c:pt>
                <c:pt idx="2">
                  <c:v>20+ years</c:v>
                </c:pt>
                <c:pt idx="3">
                  <c:v>10–20 years</c:v>
                </c:pt>
              </c:strCache>
            </c:strRef>
          </c:cat>
          <c:val>
            <c:numRef>
              <c:f>'Years of Experience'!$B$2:$B$5</c:f>
              <c:numCache>
                <c:formatCode>General</c:formatCode>
                <c:ptCount val="4"/>
                <c:pt idx="0">
                  <c:v>33</c:v>
                </c:pt>
                <c:pt idx="1">
                  <c:v>42</c:v>
                </c:pt>
                <c:pt idx="2">
                  <c:v>97</c:v>
                </c:pt>
                <c:pt idx="3">
                  <c:v>68</c:v>
                </c:pt>
              </c:numCache>
            </c:numRef>
          </c:val>
          <c:extLst>
            <c:ext xmlns:c16="http://schemas.microsoft.com/office/drawing/2014/chart" uri="{C3380CC4-5D6E-409C-BE32-E72D297353CC}">
              <c16:uniqueId val="{00000008-5CA4-453C-B17B-BE9E60D44331}"/>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Current Role</a:t>
            </a:r>
          </a:p>
        </c:rich>
      </c:tx>
      <c:overlay val="0"/>
    </c:title>
    <c:autoTitleDeleted val="0"/>
    <c:plotArea>
      <c:layout/>
      <c:pieChart>
        <c:varyColors val="1"/>
        <c:ser>
          <c:idx val="0"/>
          <c:order val="0"/>
          <c:tx>
            <c:strRef>
              <c:f>'What Is Your Current Role in th'!$B$1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1E2A-4F71-BC10-4B7775777585}"/>
              </c:ext>
            </c:extLst>
          </c:dPt>
          <c:dPt>
            <c:idx val="1"/>
            <c:bubble3D val="0"/>
            <c:spPr>
              <a:solidFill>
                <a:srgbClr val="ED7D31"/>
              </a:solidFill>
            </c:spPr>
            <c:extLst>
              <c:ext xmlns:c16="http://schemas.microsoft.com/office/drawing/2014/chart" uri="{C3380CC4-5D6E-409C-BE32-E72D297353CC}">
                <c16:uniqueId val="{00000003-1E2A-4F71-BC10-4B7775777585}"/>
              </c:ext>
            </c:extLst>
          </c:dPt>
          <c:dPt>
            <c:idx val="2"/>
            <c:bubble3D val="0"/>
            <c:spPr>
              <a:solidFill>
                <a:srgbClr val="A5A5A5"/>
              </a:solidFill>
            </c:spPr>
            <c:extLst>
              <c:ext xmlns:c16="http://schemas.microsoft.com/office/drawing/2014/chart" uri="{C3380CC4-5D6E-409C-BE32-E72D297353CC}">
                <c16:uniqueId val="{00000005-1E2A-4F71-BC10-4B7775777585}"/>
              </c:ext>
            </c:extLst>
          </c:dPt>
          <c:dPt>
            <c:idx val="3"/>
            <c:bubble3D val="0"/>
            <c:spPr>
              <a:solidFill>
                <a:srgbClr val="FFC000"/>
              </a:solidFill>
            </c:spPr>
            <c:extLst>
              <c:ext xmlns:c16="http://schemas.microsoft.com/office/drawing/2014/chart" uri="{C3380CC4-5D6E-409C-BE32-E72D297353CC}">
                <c16:uniqueId val="{00000007-1E2A-4F71-BC10-4B7775777585}"/>
              </c:ext>
            </c:extLst>
          </c:dPt>
          <c:dPt>
            <c:idx val="4"/>
            <c:bubble3D val="0"/>
            <c:spPr>
              <a:solidFill>
                <a:srgbClr val="4472C4"/>
              </a:solidFill>
            </c:spPr>
            <c:extLst>
              <c:ext xmlns:c16="http://schemas.microsoft.com/office/drawing/2014/chart" uri="{C3380CC4-5D6E-409C-BE32-E72D297353CC}">
                <c16:uniqueId val="{00000009-1E2A-4F71-BC10-4B7775777585}"/>
              </c:ext>
            </c:extLst>
          </c:dPt>
          <c:dPt>
            <c:idx val="5"/>
            <c:bubble3D val="0"/>
            <c:spPr>
              <a:solidFill>
                <a:srgbClr val="70AD47"/>
              </a:solidFill>
            </c:spPr>
            <c:extLst>
              <c:ext xmlns:c16="http://schemas.microsoft.com/office/drawing/2014/chart" uri="{C3380CC4-5D6E-409C-BE32-E72D297353CC}">
                <c16:uniqueId val="{0000000B-1E2A-4F71-BC10-4B7775777585}"/>
              </c:ext>
            </c:extLst>
          </c:dPt>
          <c:dPt>
            <c:idx val="6"/>
            <c:bubble3D val="0"/>
            <c:spPr>
              <a:solidFill>
                <a:srgbClr val="8CB9E2"/>
              </a:solidFill>
            </c:spPr>
            <c:extLst>
              <c:ext xmlns:c16="http://schemas.microsoft.com/office/drawing/2014/chart" uri="{C3380CC4-5D6E-409C-BE32-E72D297353CC}">
                <c16:uniqueId val="{0000000D-1E2A-4F71-BC10-4B7775777585}"/>
              </c:ext>
            </c:extLst>
          </c:dPt>
          <c:dPt>
            <c:idx val="7"/>
            <c:bubble3D val="0"/>
            <c:spPr>
              <a:solidFill>
                <a:srgbClr val="F2A46F"/>
              </a:solidFill>
            </c:spPr>
            <c:extLst>
              <c:ext xmlns:c16="http://schemas.microsoft.com/office/drawing/2014/chart" uri="{C3380CC4-5D6E-409C-BE32-E72D297353CC}">
                <c16:uniqueId val="{0000000F-1E2A-4F71-BC10-4B7775777585}"/>
              </c:ext>
            </c:extLst>
          </c:dPt>
          <c:cat>
            <c:strRef>
              <c:f>'What Is Your Current Role in th'!$A$2:$A$9</c:f>
              <c:strCache>
                <c:ptCount val="8"/>
                <c:pt idx="0">
                  <c:v>Executive</c:v>
                </c:pt>
                <c:pt idx="1">
                  <c:v>Board Member</c:v>
                </c:pt>
                <c:pt idx="2">
                  <c:v>Middle Manager</c:v>
                </c:pt>
                <c:pt idx="3">
                  <c:v>Non-Manager</c:v>
                </c:pt>
                <c:pt idx="4">
                  <c:v>Senior Manager</c:v>
                </c:pt>
                <c:pt idx="5">
                  <c:v>Specialist</c:v>
                </c:pt>
                <c:pt idx="6">
                  <c:v>Owner</c:v>
                </c:pt>
                <c:pt idx="7">
                  <c:v>Other</c:v>
                </c:pt>
              </c:strCache>
            </c:strRef>
          </c:cat>
          <c:val>
            <c:numRef>
              <c:f>'What Is Your Current Role in th'!$B$2:$B$9</c:f>
              <c:numCache>
                <c:formatCode>General</c:formatCode>
                <c:ptCount val="8"/>
                <c:pt idx="0">
                  <c:v>86</c:v>
                </c:pt>
                <c:pt idx="1">
                  <c:v>21</c:v>
                </c:pt>
                <c:pt idx="2">
                  <c:v>21</c:v>
                </c:pt>
                <c:pt idx="3">
                  <c:v>15</c:v>
                </c:pt>
                <c:pt idx="4">
                  <c:v>61</c:v>
                </c:pt>
                <c:pt idx="5">
                  <c:v>10</c:v>
                </c:pt>
                <c:pt idx="6">
                  <c:v>13</c:v>
                </c:pt>
                <c:pt idx="7">
                  <c:v>13</c:v>
                </c:pt>
              </c:numCache>
            </c:numRef>
          </c:val>
          <c:extLst>
            <c:ext xmlns:c16="http://schemas.microsoft.com/office/drawing/2014/chart" uri="{C3380CC4-5D6E-409C-BE32-E72D297353CC}">
              <c16:uniqueId val="{00000010-1E2A-4F71-BC10-4B777577758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Number of Employees</a:t>
            </a:r>
          </a:p>
        </c:rich>
      </c:tx>
      <c:overlay val="0"/>
    </c:title>
    <c:autoTitleDeleted val="0"/>
    <c:plotArea>
      <c:layout/>
      <c:barChart>
        <c:barDir val="col"/>
        <c:grouping val="clustered"/>
        <c:varyColors val="1"/>
        <c:ser>
          <c:idx val="0"/>
          <c:order val="0"/>
          <c:tx>
            <c:strRef>
              <c:f>'How Many Employees Does Your Or'!$B$1</c:f>
              <c:strCache>
                <c:ptCount val="1"/>
                <c:pt idx="0">
                  <c:v>Count</c:v>
                </c:pt>
              </c:strCache>
            </c:strRef>
          </c:tx>
          <c:spPr>
            <a:solidFill>
              <a:schemeClr val="accent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'How Many Employees Does Your Or'!$A$2:$A$7</c:f>
              <c:strCache>
                <c:ptCount val="6"/>
                <c:pt idx="0">
                  <c:v>1–50</c:v>
                </c:pt>
                <c:pt idx="1">
                  <c:v>51–200</c:v>
                </c:pt>
                <c:pt idx="2">
                  <c:v>201–500</c:v>
                </c:pt>
                <c:pt idx="3">
                  <c:v>501–1,000</c:v>
                </c:pt>
                <c:pt idx="4">
                  <c:v>1,001–5,000</c:v>
                </c:pt>
                <c:pt idx="5">
                  <c:v>5,001+</c:v>
                </c:pt>
              </c:strCache>
            </c:strRef>
          </c:cat>
          <c:val>
            <c:numRef>
              <c:f>'How Many Employees Does Your Or'!$B$2:$B$7</c:f>
              <c:numCache>
                <c:formatCode>General</c:formatCode>
                <c:ptCount val="6"/>
                <c:pt idx="0">
                  <c:v>36</c:v>
                </c:pt>
                <c:pt idx="1">
                  <c:v>26</c:v>
                </c:pt>
                <c:pt idx="2">
                  <c:v>21</c:v>
                </c:pt>
                <c:pt idx="3">
                  <c:v>13</c:v>
                </c:pt>
                <c:pt idx="4">
                  <c:v>31</c:v>
                </c:pt>
                <c:pt idx="5">
                  <c:v>113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D77-4457-B31E-B422ED2333FF}"/>
            </c:ext>
          </c:extLst>
        </c:ser>
        <c:dLbls>
          <c:showLegendKey val="0"/>
          <c:showVal val="0"/>
          <c:showCatName val="0"/>
          <c:showSerName val="0"/>
          <c:showPercent val="0"/>
          <c:showBubbleSize val="0"/>
        </c:dLbls>
        <c:gapWidth val="150"/>
        <c:axId val="2037835596"/>
        <c:axId val="1692778319"/>
      </c:barChart>
      <c:catAx>
        <c:axId val="20378355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Number of Employees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92778319"/>
        <c:crosses val="autoZero"/>
        <c:auto val="1"/>
        <c:lblAlgn val="ctr"/>
        <c:lblOffset val="100"/>
        <c:noMultiLvlLbl val="1"/>
      </c:catAx>
      <c:valAx>
        <c:axId val="16927783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3783559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How Often Does Your Organization Provide Financial Literacy Training for Managers?
</a:t>
            </a:r>
          </a:p>
        </c:rich>
      </c:tx>
      <c:overlay val="0"/>
    </c:title>
    <c:autoTitleDeleted val="0"/>
    <c:plotArea>
      <c:layout/>
      <c:pieChart>
        <c:varyColors val="1"/>
        <c:ser>
          <c:idx val="0"/>
          <c:order val="0"/>
          <c:tx>
            <c:strRef>
              <c:f>'Which sector is your organizati'!$B$1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79DB-48C6-B1C8-E76281092E1F}"/>
              </c:ext>
            </c:extLst>
          </c:dPt>
          <c:dPt>
            <c:idx val="1"/>
            <c:bubble3D val="0"/>
            <c:spPr>
              <a:solidFill>
                <a:srgbClr val="ED7D31"/>
              </a:solidFill>
            </c:spPr>
            <c:extLst>
              <c:ext xmlns:c16="http://schemas.microsoft.com/office/drawing/2014/chart" uri="{C3380CC4-5D6E-409C-BE32-E72D297353CC}">
                <c16:uniqueId val="{00000003-79DB-48C6-B1C8-E76281092E1F}"/>
              </c:ext>
            </c:extLst>
          </c:dPt>
          <c:dPt>
            <c:idx val="2"/>
            <c:bubble3D val="0"/>
            <c:spPr>
              <a:solidFill>
                <a:srgbClr val="A5A5A5"/>
              </a:solidFill>
            </c:spPr>
            <c:extLst>
              <c:ext xmlns:c16="http://schemas.microsoft.com/office/drawing/2014/chart" uri="{C3380CC4-5D6E-409C-BE32-E72D297353CC}">
                <c16:uniqueId val="{00000005-79DB-48C6-B1C8-E76281092E1F}"/>
              </c:ext>
            </c:extLst>
          </c:dPt>
          <c:dPt>
            <c:idx val="3"/>
            <c:bubble3D val="0"/>
            <c:spPr>
              <a:solidFill>
                <a:srgbClr val="FFC000"/>
              </a:solidFill>
            </c:spPr>
            <c:extLst>
              <c:ext xmlns:c16="http://schemas.microsoft.com/office/drawing/2014/chart" uri="{C3380CC4-5D6E-409C-BE32-E72D297353CC}">
                <c16:uniqueId val="{00000007-79DB-48C6-B1C8-E76281092E1F}"/>
              </c:ext>
            </c:extLst>
          </c:dPt>
          <c:dPt>
            <c:idx val="4"/>
            <c:bubble3D val="0"/>
            <c:spPr>
              <a:solidFill>
                <a:srgbClr val="4472C4"/>
              </a:solidFill>
            </c:spPr>
            <c:extLst>
              <c:ext xmlns:c16="http://schemas.microsoft.com/office/drawing/2014/chart" uri="{C3380CC4-5D6E-409C-BE32-E72D297353CC}">
                <c16:uniqueId val="{00000009-79DB-48C6-B1C8-E76281092E1F}"/>
              </c:ext>
            </c:extLst>
          </c:dPt>
          <c:dPt>
            <c:idx val="5"/>
            <c:bubble3D val="0"/>
            <c:spPr>
              <a:solidFill>
                <a:srgbClr val="70AD47"/>
              </a:solidFill>
            </c:spPr>
            <c:extLst>
              <c:ext xmlns:c16="http://schemas.microsoft.com/office/drawing/2014/chart" uri="{C3380CC4-5D6E-409C-BE32-E72D297353CC}">
                <c16:uniqueId val="{0000000B-79DB-48C6-B1C8-E76281092E1F}"/>
              </c:ext>
            </c:extLst>
          </c:dPt>
          <c:dPt>
            <c:idx val="6"/>
            <c:bubble3D val="0"/>
            <c:spPr>
              <a:solidFill>
                <a:srgbClr val="8CB9E2"/>
              </a:solidFill>
            </c:spPr>
            <c:extLst>
              <c:ext xmlns:c16="http://schemas.microsoft.com/office/drawing/2014/chart" uri="{C3380CC4-5D6E-409C-BE32-E72D297353CC}">
                <c16:uniqueId val="{0000000D-79DB-48C6-B1C8-E76281092E1F}"/>
              </c:ext>
            </c:extLst>
          </c:dPt>
          <c:dPt>
            <c:idx val="7"/>
            <c:bubble3D val="0"/>
            <c:spPr>
              <a:solidFill>
                <a:srgbClr val="F2A46F"/>
              </a:solidFill>
            </c:spPr>
            <c:extLst>
              <c:ext xmlns:c16="http://schemas.microsoft.com/office/drawing/2014/chart" uri="{C3380CC4-5D6E-409C-BE32-E72D297353CC}">
                <c16:uniqueId val="{0000000F-79DB-48C6-B1C8-E76281092E1F}"/>
              </c:ext>
            </c:extLst>
          </c:dPt>
          <c:dPt>
            <c:idx val="8"/>
            <c:bubble3D val="0"/>
            <c:spPr>
              <a:solidFill>
                <a:srgbClr val="C0C0C0"/>
              </a:solidFill>
            </c:spPr>
            <c:extLst>
              <c:ext xmlns:c16="http://schemas.microsoft.com/office/drawing/2014/chart" uri="{C3380CC4-5D6E-409C-BE32-E72D297353CC}">
                <c16:uniqueId val="{00000011-79DB-48C6-B1C8-E76281092E1F}"/>
              </c:ext>
            </c:extLst>
          </c:dPt>
          <c:dPt>
            <c:idx val="9"/>
            <c:bubble3D val="0"/>
            <c:spPr>
              <a:solidFill>
                <a:srgbClr val="FFD34D"/>
              </a:solidFill>
            </c:spPr>
            <c:extLst>
              <c:ext xmlns:c16="http://schemas.microsoft.com/office/drawing/2014/chart" uri="{C3380CC4-5D6E-409C-BE32-E72D297353CC}">
                <c16:uniqueId val="{00000013-79DB-48C6-B1C8-E76281092E1F}"/>
              </c:ext>
            </c:extLst>
          </c:dPt>
          <c:dPt>
            <c:idx val="10"/>
            <c:bubble3D val="0"/>
            <c:spPr>
              <a:solidFill>
                <a:srgbClr val="7C9CD6"/>
              </a:solidFill>
            </c:spPr>
            <c:extLst>
              <c:ext xmlns:c16="http://schemas.microsoft.com/office/drawing/2014/chart" uri="{C3380CC4-5D6E-409C-BE32-E72D297353CC}">
                <c16:uniqueId val="{00000015-79DB-48C6-B1C8-E76281092E1F}"/>
              </c:ext>
            </c:extLst>
          </c:dPt>
          <c:dPt>
            <c:idx val="11"/>
            <c:bubble3D val="0"/>
            <c:spPr>
              <a:solidFill>
                <a:srgbClr val="9BC67E"/>
              </a:solidFill>
            </c:spPr>
            <c:extLst>
              <c:ext xmlns:c16="http://schemas.microsoft.com/office/drawing/2014/chart" uri="{C3380CC4-5D6E-409C-BE32-E72D297353CC}">
                <c16:uniqueId val="{00000017-79DB-48C6-B1C8-E76281092E1F}"/>
              </c:ext>
            </c:extLst>
          </c:dPt>
          <c:dPt>
            <c:idx val="12"/>
            <c:bubble3D val="0"/>
            <c:spPr>
              <a:solidFill>
                <a:srgbClr val="BDD7EE"/>
              </a:solidFill>
            </c:spPr>
            <c:extLst>
              <c:ext xmlns:c16="http://schemas.microsoft.com/office/drawing/2014/chart" uri="{C3380CC4-5D6E-409C-BE32-E72D297353CC}">
                <c16:uniqueId val="{00000019-79DB-48C6-B1C8-E76281092E1F}"/>
              </c:ext>
            </c:extLst>
          </c:dPt>
          <c:dPt>
            <c:idx val="13"/>
            <c:bubble3D val="0"/>
            <c:spPr>
              <a:solidFill>
                <a:srgbClr val="F8CBAD"/>
              </a:solidFill>
            </c:spPr>
            <c:extLst>
              <c:ext xmlns:c16="http://schemas.microsoft.com/office/drawing/2014/chart" uri="{C3380CC4-5D6E-409C-BE32-E72D297353CC}">
                <c16:uniqueId val="{0000001B-79DB-48C6-B1C8-E76281092E1F}"/>
              </c:ext>
            </c:extLst>
          </c:dPt>
          <c:dPt>
            <c:idx val="14"/>
            <c:bubble3D val="0"/>
            <c:spPr>
              <a:solidFill>
                <a:srgbClr val="DBDBDB"/>
              </a:solidFill>
            </c:spPr>
            <c:extLst>
              <c:ext xmlns:c16="http://schemas.microsoft.com/office/drawing/2014/chart" uri="{C3380CC4-5D6E-409C-BE32-E72D297353CC}">
                <c16:uniqueId val="{0000001D-79DB-48C6-B1C8-E76281092E1F}"/>
              </c:ext>
            </c:extLst>
          </c:dPt>
          <c:cat>
            <c:strRef>
              <c:f>'Which sector is your organizati'!$A$2:$A$16</c:f>
              <c:strCache>
                <c:ptCount val="15"/>
                <c:pt idx="0">
                  <c:v>Energy</c:v>
                </c:pt>
                <c:pt idx="1">
                  <c:v>Manufacturing</c:v>
                </c:pt>
                <c:pt idx="2">
                  <c:v>Financial Service</c:v>
                </c:pt>
                <c:pt idx="3">
                  <c:v>Technology</c:v>
                </c:pt>
                <c:pt idx="4">
                  <c:v>Retail</c:v>
                </c:pt>
                <c:pt idx="5">
                  <c:v>Healthcare</c:v>
                </c:pt>
                <c:pt idx="6">
                  <c:v>Other</c:v>
                </c:pt>
                <c:pt idx="7">
                  <c:v>Public and Not For Profit</c:v>
                </c:pt>
                <c:pt idx="8">
                  <c:v>Consumer, Entertainment and Sport</c:v>
                </c:pt>
                <c:pt idx="9">
                  <c:v>Life Sciences</c:v>
                </c:pt>
                <c:pt idx="10">
                  <c:v>Media/Telecommunications</c:v>
                </c:pt>
                <c:pt idx="11">
                  <c:v>Insurance</c:v>
                </c:pt>
                <c:pt idx="12">
                  <c:v>Professional Services</c:v>
                </c:pt>
                <c:pt idx="13">
                  <c:v>Education</c:v>
                </c:pt>
                <c:pt idx="14">
                  <c:v>Non-profit</c:v>
                </c:pt>
              </c:strCache>
            </c:strRef>
          </c:cat>
          <c:val>
            <c:numRef>
              <c:f>'Which sector is your organizati'!$B$2:$B$16</c:f>
              <c:numCache>
                <c:formatCode>General</c:formatCode>
                <c:ptCount val="15"/>
                <c:pt idx="0">
                  <c:v>27</c:v>
                </c:pt>
                <c:pt idx="1">
                  <c:v>51</c:v>
                </c:pt>
                <c:pt idx="2">
                  <c:v>40</c:v>
                </c:pt>
                <c:pt idx="3">
                  <c:v>26</c:v>
                </c:pt>
                <c:pt idx="4">
                  <c:v>8</c:v>
                </c:pt>
                <c:pt idx="5">
                  <c:v>11</c:v>
                </c:pt>
                <c:pt idx="6">
                  <c:v>19</c:v>
                </c:pt>
                <c:pt idx="7">
                  <c:v>4</c:v>
                </c:pt>
                <c:pt idx="8">
                  <c:v>14</c:v>
                </c:pt>
                <c:pt idx="9">
                  <c:v>7</c:v>
                </c:pt>
                <c:pt idx="10">
                  <c:v>3</c:v>
                </c:pt>
                <c:pt idx="11">
                  <c:v>1</c:v>
                </c:pt>
                <c:pt idx="12">
                  <c:v>19</c:v>
                </c:pt>
                <c:pt idx="13">
                  <c:v>9</c:v>
                </c:pt>
                <c:pt idx="14">
                  <c:v>1</c:v>
                </c:pt>
              </c:numCache>
            </c:numRef>
          </c:val>
          <c:extLst>
            <c:ext xmlns:c16="http://schemas.microsoft.com/office/drawing/2014/chart" uri="{C3380CC4-5D6E-409C-BE32-E72D297353CC}">
              <c16:uniqueId val="{0000001E-79DB-48C6-B1C8-E76281092E1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How Often Does Your Organization Provide Financial Literacy Training for Managers?
</a:t>
            </a:r>
          </a:p>
        </c:rich>
      </c:tx>
      <c:overlay val="0"/>
    </c:title>
    <c:autoTitleDeleted val="0"/>
    <c:plotArea>
      <c:layout/>
      <c:barChart>
        <c:barDir val="col"/>
        <c:grouping val="clustered"/>
        <c:varyColors val="1"/>
        <c:ser>
          <c:idx val="0"/>
          <c:order val="0"/>
          <c:tx>
            <c:strRef>
              <c:f>'Which sector is your organizati'!$B$1</c:f>
              <c:strCache>
                <c:ptCount val="1"/>
                <c:pt idx="0">
                  <c:v>Count</c:v>
                </c:pt>
              </c:strCache>
            </c:strRef>
          </c:tx>
          <c:spPr>
            <a:solidFill>
              <a:schemeClr val="accent1"/>
            </a:solidFill>
            <a:ln cmpd="sng">
              <a:solidFill>
                <a:srgbClr val="000000"/>
              </a:solidFill>
            </a:ln>
          </c:spPr>
          <c:invertIfNegative val="1"/>
          <c:cat>
            <c:strRef>
              <c:f>'Which sector is your organizati'!$A$2:$A$16</c:f>
              <c:strCache>
                <c:ptCount val="15"/>
                <c:pt idx="0">
                  <c:v>Energy</c:v>
                </c:pt>
                <c:pt idx="1">
                  <c:v>Manufacturing</c:v>
                </c:pt>
                <c:pt idx="2">
                  <c:v>Financial Service</c:v>
                </c:pt>
                <c:pt idx="3">
                  <c:v>Technology</c:v>
                </c:pt>
                <c:pt idx="4">
                  <c:v>Retail</c:v>
                </c:pt>
                <c:pt idx="5">
                  <c:v>Healthcare</c:v>
                </c:pt>
                <c:pt idx="6">
                  <c:v>Other</c:v>
                </c:pt>
                <c:pt idx="7">
                  <c:v>Public and Not For Profit</c:v>
                </c:pt>
                <c:pt idx="8">
                  <c:v>Consumer, Entertainment and Sport</c:v>
                </c:pt>
                <c:pt idx="9">
                  <c:v>Life Sciences</c:v>
                </c:pt>
                <c:pt idx="10">
                  <c:v>Media/Telecommunications</c:v>
                </c:pt>
                <c:pt idx="11">
                  <c:v>Insurance</c:v>
                </c:pt>
                <c:pt idx="12">
                  <c:v>Professional Services</c:v>
                </c:pt>
                <c:pt idx="13">
                  <c:v>Education</c:v>
                </c:pt>
                <c:pt idx="14">
                  <c:v>Non-profit</c:v>
                </c:pt>
              </c:strCache>
            </c:strRef>
          </c:cat>
          <c:val>
            <c:numRef>
              <c:f>'Which sector is your organizati'!$B$2:$B$16</c:f>
              <c:numCache>
                <c:formatCode>General</c:formatCode>
                <c:ptCount val="15"/>
                <c:pt idx="0">
                  <c:v>27</c:v>
                </c:pt>
                <c:pt idx="1">
                  <c:v>51</c:v>
                </c:pt>
                <c:pt idx="2">
                  <c:v>40</c:v>
                </c:pt>
                <c:pt idx="3">
                  <c:v>26</c:v>
                </c:pt>
                <c:pt idx="4">
                  <c:v>8</c:v>
                </c:pt>
                <c:pt idx="5">
                  <c:v>11</c:v>
                </c:pt>
                <c:pt idx="6">
                  <c:v>19</c:v>
                </c:pt>
                <c:pt idx="7">
                  <c:v>4</c:v>
                </c:pt>
                <c:pt idx="8">
                  <c:v>14</c:v>
                </c:pt>
                <c:pt idx="9">
                  <c:v>7</c:v>
                </c:pt>
                <c:pt idx="10">
                  <c:v>3</c:v>
                </c:pt>
                <c:pt idx="11">
                  <c:v>1</c:v>
                </c:pt>
                <c:pt idx="12">
                  <c:v>19</c:v>
                </c:pt>
                <c:pt idx="13">
                  <c:v>9</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DB9-4FB6-A4A1-C4F6415877FA}"/>
            </c:ext>
          </c:extLst>
        </c:ser>
        <c:dLbls>
          <c:showLegendKey val="0"/>
          <c:showVal val="0"/>
          <c:showCatName val="0"/>
          <c:showSerName val="0"/>
          <c:showPercent val="0"/>
          <c:showBubbleSize val="0"/>
        </c:dLbls>
        <c:gapWidth val="150"/>
        <c:axId val="904860347"/>
        <c:axId val="1621658044"/>
      </c:barChart>
      <c:catAx>
        <c:axId val="9048603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Sector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21658044"/>
        <c:crosses val="autoZero"/>
        <c:auto val="1"/>
        <c:lblAlgn val="ctr"/>
        <c:lblOffset val="100"/>
        <c:noMultiLvlLbl val="1"/>
      </c:catAx>
      <c:valAx>
        <c:axId val="16216580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0486034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How Often Does Your Organization Provide Financial Literacy Training for Managers?
</a:t>
            </a:r>
          </a:p>
        </c:rich>
      </c:tx>
      <c:overlay val="0"/>
    </c:title>
    <c:autoTitleDeleted val="0"/>
    <c:plotArea>
      <c:layout/>
      <c:pieChart>
        <c:varyColors val="1"/>
        <c:ser>
          <c:idx val="0"/>
          <c:order val="0"/>
          <c:tx>
            <c:strRef>
              <c:f>'How Often Does Your Organizatio'!$B$1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E38B-4497-A223-A46811D66314}"/>
              </c:ext>
            </c:extLst>
          </c:dPt>
          <c:dPt>
            <c:idx val="1"/>
            <c:bubble3D val="0"/>
            <c:spPr>
              <a:solidFill>
                <a:srgbClr val="ED7D31"/>
              </a:solidFill>
            </c:spPr>
            <c:extLst>
              <c:ext xmlns:c16="http://schemas.microsoft.com/office/drawing/2014/chart" uri="{C3380CC4-5D6E-409C-BE32-E72D297353CC}">
                <c16:uniqueId val="{00000003-E38B-4497-A223-A46811D66314}"/>
              </c:ext>
            </c:extLst>
          </c:dPt>
          <c:dPt>
            <c:idx val="2"/>
            <c:bubble3D val="0"/>
            <c:spPr>
              <a:solidFill>
                <a:srgbClr val="A5A5A5"/>
              </a:solidFill>
            </c:spPr>
            <c:extLst>
              <c:ext xmlns:c16="http://schemas.microsoft.com/office/drawing/2014/chart" uri="{C3380CC4-5D6E-409C-BE32-E72D297353CC}">
                <c16:uniqueId val="{00000005-E38B-4497-A223-A46811D66314}"/>
              </c:ext>
            </c:extLst>
          </c:dPt>
          <c:dPt>
            <c:idx val="3"/>
            <c:bubble3D val="0"/>
            <c:spPr>
              <a:solidFill>
                <a:srgbClr val="FFC000"/>
              </a:solidFill>
            </c:spPr>
            <c:extLst>
              <c:ext xmlns:c16="http://schemas.microsoft.com/office/drawing/2014/chart" uri="{C3380CC4-5D6E-409C-BE32-E72D297353CC}">
                <c16:uniqueId val="{00000007-E38B-4497-A223-A46811D66314}"/>
              </c:ext>
            </c:extLst>
          </c:dPt>
          <c:cat>
            <c:strRef>
              <c:f>'How Often Does Your Organizatio'!$A$2:$A$5</c:f>
              <c:strCache>
                <c:ptCount val="4"/>
                <c:pt idx="0">
                  <c:v>never</c:v>
                </c:pt>
                <c:pt idx="1">
                  <c:v>Occasionally</c:v>
                </c:pt>
                <c:pt idx="2">
                  <c:v>regularly</c:v>
                </c:pt>
                <c:pt idx="3">
                  <c:v>rarely</c:v>
                </c:pt>
              </c:strCache>
            </c:strRef>
          </c:cat>
          <c:val>
            <c:numRef>
              <c:f>'How Often Does Your Organizatio'!$B$2:$B$5</c:f>
              <c:numCache>
                <c:formatCode>General</c:formatCode>
                <c:ptCount val="4"/>
                <c:pt idx="0">
                  <c:v>43</c:v>
                </c:pt>
                <c:pt idx="1">
                  <c:v>77</c:v>
                </c:pt>
                <c:pt idx="2">
                  <c:v>20</c:v>
                </c:pt>
                <c:pt idx="3">
                  <c:v>100</c:v>
                </c:pt>
              </c:numCache>
            </c:numRef>
          </c:val>
          <c:extLst>
            <c:ext xmlns:c16="http://schemas.microsoft.com/office/drawing/2014/chart" uri="{C3380CC4-5D6E-409C-BE32-E72D297353CC}">
              <c16:uniqueId val="{00000008-E38B-4497-A223-A46811D6631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 Non-Finance Managers Understand the Trade-Offs Between Profitability and Growth?</a:t>
            </a:r>
          </a:p>
        </c:rich>
      </c:tx>
      <c:overlay val="0"/>
    </c:title>
    <c:autoTitleDeleted val="0"/>
    <c:plotArea>
      <c:layout/>
      <c:pieChart>
        <c:varyColors val="1"/>
        <c:ser>
          <c:idx val="0"/>
          <c:order val="0"/>
          <c:tx>
            <c:strRef>
              <c:f>'Do Non-Finance Managers Underst'!$B$1</c:f>
              <c:strCache>
                <c:ptCount val="1"/>
                <c:pt idx="0">
                  <c:v>Count</c:v>
                </c:pt>
              </c:strCache>
            </c:strRef>
          </c:tx>
          <c:dPt>
            <c:idx val="0"/>
            <c:bubble3D val="0"/>
            <c:spPr>
              <a:solidFill>
                <a:srgbClr val="5B9BD5"/>
              </a:solidFill>
            </c:spPr>
            <c:extLst>
              <c:ext xmlns:c16="http://schemas.microsoft.com/office/drawing/2014/chart" uri="{C3380CC4-5D6E-409C-BE32-E72D297353CC}">
                <c16:uniqueId val="{00000001-3148-4860-835D-52367AF7EABC}"/>
              </c:ext>
            </c:extLst>
          </c:dPt>
          <c:dPt>
            <c:idx val="1"/>
            <c:bubble3D val="0"/>
            <c:spPr>
              <a:solidFill>
                <a:srgbClr val="ED7D31"/>
              </a:solidFill>
            </c:spPr>
            <c:extLst>
              <c:ext xmlns:c16="http://schemas.microsoft.com/office/drawing/2014/chart" uri="{C3380CC4-5D6E-409C-BE32-E72D297353CC}">
                <c16:uniqueId val="{00000003-3148-4860-835D-52367AF7EABC}"/>
              </c:ext>
            </c:extLst>
          </c:dPt>
          <c:dPt>
            <c:idx val="2"/>
            <c:bubble3D val="0"/>
            <c:spPr>
              <a:solidFill>
                <a:srgbClr val="A5A5A5"/>
              </a:solidFill>
            </c:spPr>
            <c:extLst>
              <c:ext xmlns:c16="http://schemas.microsoft.com/office/drawing/2014/chart" uri="{C3380CC4-5D6E-409C-BE32-E72D297353CC}">
                <c16:uniqueId val="{00000005-3148-4860-835D-52367AF7EABC}"/>
              </c:ext>
            </c:extLst>
          </c:dPt>
          <c:dPt>
            <c:idx val="3"/>
            <c:bubble3D val="0"/>
            <c:spPr>
              <a:solidFill>
                <a:srgbClr val="FFC000"/>
              </a:solidFill>
            </c:spPr>
            <c:extLst>
              <c:ext xmlns:c16="http://schemas.microsoft.com/office/drawing/2014/chart" uri="{C3380CC4-5D6E-409C-BE32-E72D297353CC}">
                <c16:uniqueId val="{00000007-3148-4860-835D-52367AF7EABC}"/>
              </c:ext>
            </c:extLst>
          </c:dPt>
          <c:dPt>
            <c:idx val="4"/>
            <c:bubble3D val="0"/>
            <c:spPr>
              <a:solidFill>
                <a:srgbClr val="4472C4"/>
              </a:solidFill>
            </c:spPr>
            <c:extLst>
              <c:ext xmlns:c16="http://schemas.microsoft.com/office/drawing/2014/chart" uri="{C3380CC4-5D6E-409C-BE32-E72D297353CC}">
                <c16:uniqueId val="{00000009-3148-4860-835D-52367AF7EABC}"/>
              </c:ext>
            </c:extLst>
          </c:dPt>
          <c:cat>
            <c:strRef>
              <c:f>'Do Non-Finance Managers Underst'!$A$2:$A$6</c:f>
              <c:strCache>
                <c:ptCount val="5"/>
                <c:pt idx="0">
                  <c:v>Disagree</c:v>
                </c:pt>
                <c:pt idx="1">
                  <c:v>Totally Disagree</c:v>
                </c:pt>
                <c:pt idx="2">
                  <c:v>Totally Agree</c:v>
                </c:pt>
                <c:pt idx="3">
                  <c:v>Agree</c:v>
                </c:pt>
                <c:pt idx="4">
                  <c:v>Neutral</c:v>
                </c:pt>
              </c:strCache>
            </c:strRef>
          </c:cat>
          <c:val>
            <c:numRef>
              <c:f>'Do Non-Finance Managers Underst'!$B$2:$B$6</c:f>
              <c:numCache>
                <c:formatCode>General</c:formatCode>
                <c:ptCount val="5"/>
                <c:pt idx="0">
                  <c:v>76</c:v>
                </c:pt>
                <c:pt idx="1">
                  <c:v>14</c:v>
                </c:pt>
                <c:pt idx="2">
                  <c:v>1</c:v>
                </c:pt>
                <c:pt idx="3">
                  <c:v>54</c:v>
                </c:pt>
                <c:pt idx="4">
                  <c:v>95</c:v>
                </c:pt>
              </c:numCache>
            </c:numRef>
          </c:val>
          <c:extLst>
            <c:ext xmlns:c16="http://schemas.microsoft.com/office/drawing/2014/chart" uri="{C3380CC4-5D6E-409C-BE32-E72D297353CC}">
              <c16:uniqueId val="{0000000A-3148-4860-835D-52367AF7EAB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847725</xdr:colOff>
      <xdr:row>7</xdr:row>
      <xdr:rowOff>123825</xdr:rowOff>
    </xdr:from>
    <xdr:ext cx="5715000" cy="3533775"/>
    <xdr:graphicFrame macro="">
      <xdr:nvGraphicFramePr>
        <xdr:cNvPr id="2142502778" name="Chart 1" title="Chart">
          <a:extLst>
            <a:ext uri="{FF2B5EF4-FFF2-40B4-BE49-F238E27FC236}">
              <a16:creationId xmlns:a16="http://schemas.microsoft.com/office/drawing/2014/main" id="{00000000-0008-0000-0200-00007AFFB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666750</xdr:colOff>
      <xdr:row>4</xdr:row>
      <xdr:rowOff>133350</xdr:rowOff>
    </xdr:from>
    <xdr:ext cx="8124825" cy="4133850"/>
    <xdr:graphicFrame macro="">
      <xdr:nvGraphicFramePr>
        <xdr:cNvPr id="1570566494" name="Chart 11" title="Chart">
          <a:extLst>
            <a:ext uri="{FF2B5EF4-FFF2-40B4-BE49-F238E27FC236}">
              <a16:creationId xmlns:a16="http://schemas.microsoft.com/office/drawing/2014/main" id="{00000000-0008-0000-0B00-00005EF19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2</xdr:col>
      <xdr:colOff>533400</xdr:colOff>
      <xdr:row>6</xdr:row>
      <xdr:rowOff>180975</xdr:rowOff>
    </xdr:from>
    <xdr:ext cx="5715000" cy="3533775"/>
    <xdr:graphicFrame macro="">
      <xdr:nvGraphicFramePr>
        <xdr:cNvPr id="2031559135" name="Chart 12" title="Chart">
          <a:extLst>
            <a:ext uri="{FF2B5EF4-FFF2-40B4-BE49-F238E27FC236}">
              <a16:creationId xmlns:a16="http://schemas.microsoft.com/office/drawing/2014/main" id="{00000000-0008-0000-0C00-0000DF211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161925</xdr:colOff>
      <xdr:row>16</xdr:row>
      <xdr:rowOff>9525</xdr:rowOff>
    </xdr:from>
    <xdr:ext cx="5715000" cy="3533775"/>
    <xdr:graphicFrame macro="">
      <xdr:nvGraphicFramePr>
        <xdr:cNvPr id="1975907995" name="Chart 13" title="Chart">
          <a:extLst>
            <a:ext uri="{FF2B5EF4-FFF2-40B4-BE49-F238E27FC236}">
              <a16:creationId xmlns:a16="http://schemas.microsoft.com/office/drawing/2014/main" id="{00000000-0008-0000-0C00-00009BF6C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0</xdr:col>
      <xdr:colOff>2228850</xdr:colOff>
      <xdr:row>7</xdr:row>
      <xdr:rowOff>57150</xdr:rowOff>
    </xdr:from>
    <xdr:ext cx="5715000" cy="3533775"/>
    <xdr:graphicFrame macro="">
      <xdr:nvGraphicFramePr>
        <xdr:cNvPr id="91807645" name="Chart 14" title="Chart">
          <a:extLst>
            <a:ext uri="{FF2B5EF4-FFF2-40B4-BE49-F238E27FC236}">
              <a16:creationId xmlns:a16="http://schemas.microsoft.com/office/drawing/2014/main" id="{00000000-0008-0000-0D00-00009DDF7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2190750</xdr:colOff>
      <xdr:row>8</xdr:row>
      <xdr:rowOff>76200</xdr:rowOff>
    </xdr:from>
    <xdr:ext cx="5715000" cy="3533775"/>
    <xdr:graphicFrame macro="">
      <xdr:nvGraphicFramePr>
        <xdr:cNvPr id="1907798377" name="Chart 15" title="Chart">
          <a:extLst>
            <a:ext uri="{FF2B5EF4-FFF2-40B4-BE49-F238E27FC236}">
              <a16:creationId xmlns:a16="http://schemas.microsoft.com/office/drawing/2014/main" id="{00000000-0008-0000-0E00-000069B1B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9</xdr:row>
      <xdr:rowOff>161925</xdr:rowOff>
    </xdr:from>
    <xdr:ext cx="5715000" cy="3533775"/>
    <xdr:graphicFrame macro="">
      <xdr:nvGraphicFramePr>
        <xdr:cNvPr id="483367569" name="Chart 16" title="Chart">
          <a:extLst>
            <a:ext uri="{FF2B5EF4-FFF2-40B4-BE49-F238E27FC236}">
              <a16:creationId xmlns:a16="http://schemas.microsoft.com/office/drawing/2014/main" id="{00000000-0008-0000-0F00-0000919AC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561975</xdr:colOff>
      <xdr:row>8</xdr:row>
      <xdr:rowOff>180975</xdr:rowOff>
    </xdr:from>
    <xdr:ext cx="7239000" cy="3533775"/>
    <xdr:graphicFrame macro="">
      <xdr:nvGraphicFramePr>
        <xdr:cNvPr id="1602473191" name="Chart 17" title="Chart">
          <a:extLst>
            <a:ext uri="{FF2B5EF4-FFF2-40B4-BE49-F238E27FC236}">
              <a16:creationId xmlns:a16="http://schemas.microsoft.com/office/drawing/2014/main" id="{00000000-0008-0000-0F00-0000E7CC8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13</xdr:row>
      <xdr:rowOff>152400</xdr:rowOff>
    </xdr:from>
    <xdr:ext cx="6600825" cy="3429000"/>
    <xdr:graphicFrame macro="">
      <xdr:nvGraphicFramePr>
        <xdr:cNvPr id="1523804044" name="Chart 18" title="Chart">
          <a:extLst>
            <a:ext uri="{FF2B5EF4-FFF2-40B4-BE49-F238E27FC236}">
              <a16:creationId xmlns:a16="http://schemas.microsoft.com/office/drawing/2014/main" id="{00000000-0008-0000-1000-00008C67D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514350</xdr:colOff>
      <xdr:row>10</xdr:row>
      <xdr:rowOff>123825</xdr:rowOff>
    </xdr:from>
    <xdr:ext cx="6381750" cy="3533775"/>
    <xdr:graphicFrame macro="">
      <xdr:nvGraphicFramePr>
        <xdr:cNvPr id="2116316262" name="Chart 19" title="Chart">
          <a:extLst>
            <a:ext uri="{FF2B5EF4-FFF2-40B4-BE49-F238E27FC236}">
              <a16:creationId xmlns:a16="http://schemas.microsoft.com/office/drawing/2014/main" id="{00000000-0008-0000-1000-0000666C2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7</xdr:row>
      <xdr:rowOff>123825</xdr:rowOff>
    </xdr:from>
    <xdr:ext cx="5124450" cy="3533775"/>
    <xdr:graphicFrame macro="">
      <xdr:nvGraphicFramePr>
        <xdr:cNvPr id="2015307525" name="Chart 20" title="Chart">
          <a:extLst>
            <a:ext uri="{FF2B5EF4-FFF2-40B4-BE49-F238E27FC236}">
              <a16:creationId xmlns:a16="http://schemas.microsoft.com/office/drawing/2014/main" id="{00000000-0008-0000-1100-000005271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95250</xdr:colOff>
      <xdr:row>6</xdr:row>
      <xdr:rowOff>66675</xdr:rowOff>
    </xdr:from>
    <xdr:ext cx="6972300" cy="3533775"/>
    <xdr:graphicFrame macro="">
      <xdr:nvGraphicFramePr>
        <xdr:cNvPr id="849827370" name="Chart 21" title="Chart">
          <a:extLst>
            <a:ext uri="{FF2B5EF4-FFF2-40B4-BE49-F238E27FC236}">
              <a16:creationId xmlns:a16="http://schemas.microsoft.com/office/drawing/2014/main" id="{00000000-0008-0000-1100-00002A56A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dr:oneCellAnchor>
    <xdr:from>
      <xdr:col>0</xdr:col>
      <xdr:colOff>1857375</xdr:colOff>
      <xdr:row>4</xdr:row>
      <xdr:rowOff>133350</xdr:rowOff>
    </xdr:from>
    <xdr:ext cx="6477000" cy="3533775"/>
    <xdr:graphicFrame macro="">
      <xdr:nvGraphicFramePr>
        <xdr:cNvPr id="493906569" name="Chart 22" title="Chart">
          <a:extLst>
            <a:ext uri="{FF2B5EF4-FFF2-40B4-BE49-F238E27FC236}">
              <a16:creationId xmlns:a16="http://schemas.microsoft.com/office/drawing/2014/main" id="{00000000-0008-0000-1200-0000896A7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8</xdr:row>
      <xdr:rowOff>104775</xdr:rowOff>
    </xdr:from>
    <xdr:ext cx="5715000" cy="3533775"/>
    <xdr:graphicFrame macro="">
      <xdr:nvGraphicFramePr>
        <xdr:cNvPr id="1668119404" name="Chart 23" title="Chart">
          <a:extLst>
            <a:ext uri="{FF2B5EF4-FFF2-40B4-BE49-F238E27FC236}">
              <a16:creationId xmlns:a16="http://schemas.microsoft.com/office/drawing/2014/main" id="{00000000-0008-0000-1300-00006C7B6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790575</xdr:colOff>
      <xdr:row>8</xdr:row>
      <xdr:rowOff>28575</xdr:rowOff>
    </xdr:from>
    <xdr:ext cx="5715000" cy="3533775"/>
    <xdr:graphicFrame macro="">
      <xdr:nvGraphicFramePr>
        <xdr:cNvPr id="1689419314" name="Chart 24" title="Chart">
          <a:extLst>
            <a:ext uri="{FF2B5EF4-FFF2-40B4-BE49-F238E27FC236}">
              <a16:creationId xmlns:a16="http://schemas.microsoft.com/office/drawing/2014/main" id="{00000000-0008-0000-1300-0000327EB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666750</xdr:colOff>
      <xdr:row>5</xdr:row>
      <xdr:rowOff>38100</xdr:rowOff>
    </xdr:from>
    <xdr:ext cx="7181850" cy="4219575"/>
    <xdr:graphicFrame macro="">
      <xdr:nvGraphicFramePr>
        <xdr:cNvPr id="1465493513" name="Chart 2" title="Chart">
          <a:extLst>
            <a:ext uri="{FF2B5EF4-FFF2-40B4-BE49-F238E27FC236}">
              <a16:creationId xmlns:a16="http://schemas.microsoft.com/office/drawing/2014/main" id="{00000000-0008-0000-0300-000009A85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133350</xdr:colOff>
      <xdr:row>6</xdr:row>
      <xdr:rowOff>57150</xdr:rowOff>
    </xdr:from>
    <xdr:ext cx="7019925" cy="4171950"/>
    <xdr:graphicFrame macro="">
      <xdr:nvGraphicFramePr>
        <xdr:cNvPr id="1476518417" name="Chart 3" title="Chart">
          <a:extLst>
            <a:ext uri="{FF2B5EF4-FFF2-40B4-BE49-F238E27FC236}">
              <a16:creationId xmlns:a16="http://schemas.microsoft.com/office/drawing/2014/main" id="{00000000-0008-0000-0400-000011E20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400050</xdr:colOff>
      <xdr:row>1</xdr:row>
      <xdr:rowOff>114300</xdr:rowOff>
    </xdr:from>
    <xdr:ext cx="6991350" cy="4581525"/>
    <xdr:graphicFrame macro="">
      <xdr:nvGraphicFramePr>
        <xdr:cNvPr id="885681939" name="Chart 4" title="Chart">
          <a:extLst>
            <a:ext uri="{FF2B5EF4-FFF2-40B4-BE49-F238E27FC236}">
              <a16:creationId xmlns:a16="http://schemas.microsoft.com/office/drawing/2014/main" id="{00000000-0008-0000-0500-0000136FC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476250</xdr:colOff>
      <xdr:row>5</xdr:row>
      <xdr:rowOff>114300</xdr:rowOff>
    </xdr:from>
    <xdr:ext cx="5715000" cy="3533775"/>
    <xdr:graphicFrame macro="">
      <xdr:nvGraphicFramePr>
        <xdr:cNvPr id="765651422" name="Chart 5" title="Chart">
          <a:extLst>
            <a:ext uri="{FF2B5EF4-FFF2-40B4-BE49-F238E27FC236}">
              <a16:creationId xmlns:a16="http://schemas.microsoft.com/office/drawing/2014/main" id="{00000000-0008-0000-0600-0000DEE9A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381000</xdr:colOff>
      <xdr:row>0</xdr:row>
      <xdr:rowOff>0</xdr:rowOff>
    </xdr:from>
    <xdr:ext cx="8343900" cy="4229100"/>
    <xdr:graphicFrame macro="">
      <xdr:nvGraphicFramePr>
        <xdr:cNvPr id="1113098606" name="Chart 6" title="Chart">
          <a:extLst>
            <a:ext uri="{FF2B5EF4-FFF2-40B4-BE49-F238E27FC236}">
              <a16:creationId xmlns:a16="http://schemas.microsoft.com/office/drawing/2014/main" id="{00000000-0008-0000-0700-00006E895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847725</xdr:colOff>
      <xdr:row>23</xdr:row>
      <xdr:rowOff>161925</xdr:rowOff>
    </xdr:from>
    <xdr:ext cx="8248650" cy="5572125"/>
    <xdr:graphicFrame macro="">
      <xdr:nvGraphicFramePr>
        <xdr:cNvPr id="302033712" name="Chart 7" title="Chart">
          <a:extLst>
            <a:ext uri="{FF2B5EF4-FFF2-40B4-BE49-F238E27FC236}">
              <a16:creationId xmlns:a16="http://schemas.microsoft.com/office/drawing/2014/main" id="{00000000-0008-0000-0700-000030AB0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1676400</xdr:colOff>
      <xdr:row>5</xdr:row>
      <xdr:rowOff>171450</xdr:rowOff>
    </xdr:from>
    <xdr:ext cx="7343775" cy="4362450"/>
    <xdr:graphicFrame macro="">
      <xdr:nvGraphicFramePr>
        <xdr:cNvPr id="911194158" name="Chart 8" title="Chart">
          <a:extLst>
            <a:ext uri="{FF2B5EF4-FFF2-40B4-BE49-F238E27FC236}">
              <a16:creationId xmlns:a16="http://schemas.microsoft.com/office/drawing/2014/main" id="{00000000-0008-0000-0800-00002EB8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1428750</xdr:colOff>
      <xdr:row>6</xdr:row>
      <xdr:rowOff>114300</xdr:rowOff>
    </xdr:from>
    <xdr:ext cx="7667625" cy="4124325"/>
    <xdr:graphicFrame macro="">
      <xdr:nvGraphicFramePr>
        <xdr:cNvPr id="990394208" name="Chart 9" title="Chart">
          <a:extLst>
            <a:ext uri="{FF2B5EF4-FFF2-40B4-BE49-F238E27FC236}">
              <a16:creationId xmlns:a16="http://schemas.microsoft.com/office/drawing/2014/main" id="{00000000-0008-0000-0900-000060370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1962150</xdr:colOff>
      <xdr:row>8</xdr:row>
      <xdr:rowOff>180975</xdr:rowOff>
    </xdr:from>
    <xdr:ext cx="5715000" cy="3533775"/>
    <xdr:graphicFrame macro="">
      <xdr:nvGraphicFramePr>
        <xdr:cNvPr id="401695489" name="Chart 10" title="Chart">
          <a:extLst>
            <a:ext uri="{FF2B5EF4-FFF2-40B4-BE49-F238E27FC236}">
              <a16:creationId xmlns:a16="http://schemas.microsoft.com/office/drawing/2014/main" id="{00000000-0008-0000-0A00-00000163F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defaultColWidth="14.42578125" defaultRowHeight="15" customHeight="1"/>
  <cols>
    <col min="1" max="1" width="8.7109375" customWidth="1"/>
    <col min="2" max="2" width="23.5703125" customWidth="1"/>
    <col min="3" max="3" width="33.140625" customWidth="1"/>
    <col min="4" max="4" width="37.85546875" customWidth="1"/>
    <col min="5" max="5" width="24.5703125" customWidth="1"/>
    <col min="6" max="6" width="35.85546875" customWidth="1"/>
    <col min="7" max="7" width="8.7109375" customWidth="1"/>
    <col min="8" max="8" width="32" customWidth="1"/>
    <col min="9" max="9" width="33.140625" customWidth="1"/>
    <col min="10" max="10" width="28.5703125" customWidth="1"/>
    <col min="11" max="11" width="29.140625" customWidth="1"/>
    <col min="12" max="12" width="8.7109375" customWidth="1"/>
    <col min="13" max="13" width="41.140625" customWidth="1"/>
    <col min="14" max="14" width="28" customWidth="1"/>
    <col min="15" max="15" width="29" customWidth="1"/>
    <col min="16" max="16" width="30.5703125" customWidth="1"/>
    <col min="17" max="17" width="26.42578125" customWidth="1"/>
    <col min="18" max="18" width="23.7109375" customWidth="1"/>
    <col min="19" max="19" width="8.7109375" customWidth="1"/>
    <col min="20" max="20" width="19.7109375" customWidth="1"/>
    <col min="21" max="21" width="17.5703125" customWidth="1"/>
    <col min="22" max="22" width="16.140625" customWidth="1"/>
    <col min="23" max="23" width="24.140625" customWidth="1"/>
    <col min="24" max="24" width="20.85546875" customWidth="1"/>
    <col min="25" max="26" width="8.7109375" customWidth="1"/>
  </cols>
  <sheetData>
    <row r="1" spans="1:26">
      <c r="A1" s="1" t="s">
        <v>0</v>
      </c>
      <c r="B1" s="1" t="s">
        <v>1</v>
      </c>
      <c r="C1" s="1" t="s">
        <v>2</v>
      </c>
      <c r="D1" s="1" t="s">
        <v>3</v>
      </c>
      <c r="E1" s="1" t="s">
        <v>4</v>
      </c>
      <c r="F1" s="1" t="s">
        <v>5</v>
      </c>
      <c r="G1" s="1" t="s">
        <v>6</v>
      </c>
      <c r="H1" s="1" t="s">
        <v>7</v>
      </c>
      <c r="I1" s="1" t="s">
        <v>8</v>
      </c>
      <c r="J1" s="1" t="s">
        <v>9</v>
      </c>
      <c r="K1" s="1" t="s">
        <v>10</v>
      </c>
      <c r="L1" s="1" t="s">
        <v>6</v>
      </c>
      <c r="M1" s="1" t="s">
        <v>11</v>
      </c>
      <c r="N1" s="1" t="s">
        <v>12</v>
      </c>
      <c r="O1" s="1" t="s">
        <v>13</v>
      </c>
      <c r="P1" s="1" t="s">
        <v>14</v>
      </c>
      <c r="Q1" s="1" t="s">
        <v>15</v>
      </c>
      <c r="R1" s="1" t="s">
        <v>16</v>
      </c>
      <c r="S1" s="1" t="s">
        <v>6</v>
      </c>
      <c r="T1" s="1" t="s">
        <v>17</v>
      </c>
      <c r="U1" s="1" t="s">
        <v>18</v>
      </c>
      <c r="V1" s="1" t="s">
        <v>19</v>
      </c>
      <c r="W1" s="1" t="s">
        <v>20</v>
      </c>
      <c r="X1" s="1" t="s">
        <v>21</v>
      </c>
      <c r="Y1" s="1" t="s">
        <v>22</v>
      </c>
      <c r="Z1" s="1"/>
    </row>
    <row r="2" spans="1:26">
      <c r="A2" s="1">
        <v>1241</v>
      </c>
      <c r="B2" s="1" t="s">
        <v>23</v>
      </c>
      <c r="C2" s="1" t="s">
        <v>24</v>
      </c>
      <c r="D2" s="1" t="s">
        <v>25</v>
      </c>
      <c r="E2" s="1" t="s">
        <v>26</v>
      </c>
      <c r="F2" s="1" t="s">
        <v>27</v>
      </c>
      <c r="G2" s="1"/>
      <c r="H2" s="1" t="s">
        <v>28</v>
      </c>
      <c r="I2" s="1" t="s">
        <v>26</v>
      </c>
      <c r="J2" s="1" t="s">
        <v>29</v>
      </c>
      <c r="K2" s="1" t="s">
        <v>30</v>
      </c>
      <c r="L2" s="1"/>
      <c r="M2" s="1" t="s">
        <v>31</v>
      </c>
      <c r="N2" s="1"/>
      <c r="O2" s="1" t="s">
        <v>25</v>
      </c>
      <c r="P2" s="1" t="s">
        <v>29</v>
      </c>
      <c r="Q2" s="1" t="s">
        <v>32</v>
      </c>
      <c r="R2" s="1" t="s">
        <v>33</v>
      </c>
      <c r="S2" s="1"/>
      <c r="T2" s="1" t="s">
        <v>34</v>
      </c>
      <c r="U2" s="1" t="s">
        <v>35</v>
      </c>
      <c r="V2" s="1" t="s">
        <v>36</v>
      </c>
      <c r="W2" s="1" t="s">
        <v>37</v>
      </c>
      <c r="X2" s="1" t="s">
        <v>38</v>
      </c>
      <c r="Y2" s="1"/>
      <c r="Z2" s="1"/>
    </row>
    <row r="3" spans="1:26">
      <c r="A3" s="1">
        <v>1240</v>
      </c>
      <c r="B3" s="1" t="s">
        <v>39</v>
      </c>
      <c r="C3" s="1" t="s">
        <v>24</v>
      </c>
      <c r="D3" s="1" t="s">
        <v>25</v>
      </c>
      <c r="E3" s="1" t="s">
        <v>28</v>
      </c>
      <c r="F3" s="1" t="s">
        <v>40</v>
      </c>
      <c r="G3" s="1"/>
      <c r="H3" s="1" t="s">
        <v>28</v>
      </c>
      <c r="I3" s="1" t="s">
        <v>28</v>
      </c>
      <c r="J3" s="1" t="s">
        <v>28</v>
      </c>
      <c r="K3" s="1" t="s">
        <v>41</v>
      </c>
      <c r="L3" s="1"/>
      <c r="M3" s="1" t="s">
        <v>24</v>
      </c>
      <c r="N3" s="1" t="s">
        <v>42</v>
      </c>
      <c r="O3" s="1" t="s">
        <v>25</v>
      </c>
      <c r="P3" s="1" t="s">
        <v>28</v>
      </c>
      <c r="Q3" s="1" t="s">
        <v>32</v>
      </c>
      <c r="R3" s="1" t="s">
        <v>6</v>
      </c>
      <c r="S3" s="1" t="s">
        <v>43</v>
      </c>
      <c r="T3" s="1" t="s">
        <v>44</v>
      </c>
      <c r="U3" s="1" t="s">
        <v>6</v>
      </c>
      <c r="V3" s="1" t="s">
        <v>36</v>
      </c>
      <c r="W3" s="1" t="s">
        <v>6</v>
      </c>
      <c r="X3" s="1" t="s">
        <v>45</v>
      </c>
      <c r="Y3" s="1"/>
      <c r="Z3" s="1"/>
    </row>
    <row r="4" spans="1:26">
      <c r="A4" s="1">
        <v>1239</v>
      </c>
      <c r="B4" s="1" t="s">
        <v>46</v>
      </c>
      <c r="C4" s="1" t="s">
        <v>24</v>
      </c>
      <c r="D4" s="1" t="s">
        <v>25</v>
      </c>
      <c r="E4" s="1" t="s">
        <v>28</v>
      </c>
      <c r="F4" s="1" t="s">
        <v>47</v>
      </c>
      <c r="G4" s="1"/>
      <c r="H4" s="1" t="s">
        <v>29</v>
      </c>
      <c r="I4" s="1" t="s">
        <v>29</v>
      </c>
      <c r="J4" s="1" t="s">
        <v>26</v>
      </c>
      <c r="K4" s="1" t="s">
        <v>48</v>
      </c>
      <c r="L4" s="1"/>
      <c r="M4" s="1" t="s">
        <v>31</v>
      </c>
      <c r="N4" s="1"/>
      <c r="O4" s="1" t="s">
        <v>26</v>
      </c>
      <c r="P4" s="1" t="s">
        <v>26</v>
      </c>
      <c r="Q4" s="1" t="s">
        <v>49</v>
      </c>
      <c r="R4" s="1" t="s">
        <v>33</v>
      </c>
      <c r="S4" s="1"/>
      <c r="T4" s="1" t="s">
        <v>44</v>
      </c>
      <c r="U4" s="1" t="s">
        <v>50</v>
      </c>
      <c r="V4" s="1" t="s">
        <v>36</v>
      </c>
      <c r="W4" s="1" t="s">
        <v>51</v>
      </c>
      <c r="X4" s="1" t="s">
        <v>38</v>
      </c>
      <c r="Y4" s="1"/>
      <c r="Z4" s="1"/>
    </row>
    <row r="5" spans="1:26">
      <c r="A5" s="1">
        <v>1238</v>
      </c>
      <c r="B5" s="1" t="s">
        <v>52</v>
      </c>
      <c r="C5" s="1" t="s">
        <v>24</v>
      </c>
      <c r="D5" s="1" t="s">
        <v>25</v>
      </c>
      <c r="E5" s="1" t="s">
        <v>29</v>
      </c>
      <c r="F5" s="1" t="s">
        <v>53</v>
      </c>
      <c r="G5" s="1"/>
      <c r="H5" s="1" t="s">
        <v>28</v>
      </c>
      <c r="I5" s="1" t="s">
        <v>29</v>
      </c>
      <c r="J5" s="1" t="s">
        <v>29</v>
      </c>
      <c r="K5" s="1" t="s">
        <v>54</v>
      </c>
      <c r="L5" s="1"/>
      <c r="M5" s="1" t="s">
        <v>24</v>
      </c>
      <c r="N5" s="1" t="s">
        <v>55</v>
      </c>
      <c r="O5" s="1" t="s">
        <v>25</v>
      </c>
      <c r="P5" s="1" t="s">
        <v>28</v>
      </c>
      <c r="Q5" s="1" t="s">
        <v>56</v>
      </c>
      <c r="R5" s="1" t="s">
        <v>57</v>
      </c>
      <c r="S5" s="1"/>
      <c r="T5" s="1" t="s">
        <v>58</v>
      </c>
      <c r="U5" s="1" t="s">
        <v>35</v>
      </c>
      <c r="V5" s="1" t="s">
        <v>59</v>
      </c>
      <c r="W5" s="1" t="s">
        <v>51</v>
      </c>
      <c r="X5" s="1" t="s">
        <v>60</v>
      </c>
      <c r="Y5" s="1"/>
      <c r="Z5" s="1"/>
    </row>
    <row r="6" spans="1:26">
      <c r="A6" s="1">
        <v>1237</v>
      </c>
      <c r="B6" s="1" t="s">
        <v>61</v>
      </c>
      <c r="C6" s="1" t="s">
        <v>24</v>
      </c>
      <c r="D6" s="1" t="s">
        <v>26</v>
      </c>
      <c r="E6" s="1" t="s">
        <v>29</v>
      </c>
      <c r="F6" s="1" t="s">
        <v>62</v>
      </c>
      <c r="G6" s="1"/>
      <c r="H6" s="1" t="s">
        <v>29</v>
      </c>
      <c r="I6" s="1" t="s">
        <v>29</v>
      </c>
      <c r="J6" s="1" t="s">
        <v>29</v>
      </c>
      <c r="K6" s="1" t="s">
        <v>63</v>
      </c>
      <c r="L6" s="1"/>
      <c r="M6" s="1" t="s">
        <v>24</v>
      </c>
      <c r="N6" s="1"/>
      <c r="O6" s="1" t="s">
        <v>26</v>
      </c>
      <c r="P6" s="1" t="s">
        <v>28</v>
      </c>
      <c r="Q6" s="1" t="s">
        <v>56</v>
      </c>
      <c r="R6" s="1" t="s">
        <v>64</v>
      </c>
      <c r="S6" s="1"/>
      <c r="T6" s="1" t="s">
        <v>65</v>
      </c>
      <c r="U6" s="1" t="s">
        <v>66</v>
      </c>
      <c r="V6" s="1" t="s">
        <v>67</v>
      </c>
      <c r="W6" s="1" t="s">
        <v>51</v>
      </c>
      <c r="X6" s="1" t="s">
        <v>60</v>
      </c>
      <c r="Y6" s="1"/>
      <c r="Z6" s="1"/>
    </row>
    <row r="7" spans="1:26">
      <c r="A7" s="1">
        <v>1236</v>
      </c>
      <c r="B7" s="1" t="s">
        <v>68</v>
      </c>
      <c r="C7" s="1" t="s">
        <v>24</v>
      </c>
      <c r="D7" s="1" t="s">
        <v>26</v>
      </c>
      <c r="E7" s="1" t="s">
        <v>28</v>
      </c>
      <c r="F7" s="1" t="s">
        <v>40</v>
      </c>
      <c r="G7" s="1"/>
      <c r="H7" s="1" t="s">
        <v>25</v>
      </c>
      <c r="I7" s="1" t="s">
        <v>29</v>
      </c>
      <c r="J7" s="1" t="s">
        <v>69</v>
      </c>
      <c r="K7" s="1" t="s">
        <v>70</v>
      </c>
      <c r="L7" s="1"/>
      <c r="M7" s="1" t="s">
        <v>24</v>
      </c>
      <c r="N7" s="1"/>
      <c r="O7" s="1" t="s">
        <v>26</v>
      </c>
      <c r="P7" s="1" t="s">
        <v>28</v>
      </c>
      <c r="Q7" s="1" t="s">
        <v>32</v>
      </c>
      <c r="R7" s="1" t="s">
        <v>71</v>
      </c>
      <c r="S7" s="1"/>
      <c r="T7" s="1" t="s">
        <v>44</v>
      </c>
      <c r="U7" s="1" t="s">
        <v>35</v>
      </c>
      <c r="V7" s="1" t="s">
        <v>67</v>
      </c>
      <c r="W7" s="1" t="s">
        <v>51</v>
      </c>
      <c r="X7" s="1" t="s">
        <v>38</v>
      </c>
      <c r="Y7" s="1"/>
      <c r="Z7" s="1"/>
    </row>
    <row r="8" spans="1:26">
      <c r="A8" s="1">
        <v>1235</v>
      </c>
      <c r="B8" s="1" t="s">
        <v>72</v>
      </c>
      <c r="C8" s="1" t="s">
        <v>24</v>
      </c>
      <c r="D8" s="1" t="s">
        <v>25</v>
      </c>
      <c r="E8" s="1" t="s">
        <v>28</v>
      </c>
      <c r="F8" s="1" t="s">
        <v>73</v>
      </c>
      <c r="G8" s="1"/>
      <c r="H8" s="1" t="s">
        <v>28</v>
      </c>
      <c r="I8" s="1" t="s">
        <v>28</v>
      </c>
      <c r="J8" s="1" t="s">
        <v>26</v>
      </c>
      <c r="K8" s="1" t="s">
        <v>74</v>
      </c>
      <c r="L8" s="1"/>
      <c r="M8" s="1" t="s">
        <v>31</v>
      </c>
      <c r="N8" s="1"/>
      <c r="O8" s="1" t="s">
        <v>26</v>
      </c>
      <c r="P8" s="1" t="s">
        <v>28</v>
      </c>
      <c r="Q8" s="1" t="s">
        <v>49</v>
      </c>
      <c r="R8" s="1" t="s">
        <v>75</v>
      </c>
      <c r="S8" s="1"/>
      <c r="T8" s="1" t="s">
        <v>44</v>
      </c>
      <c r="U8" s="1" t="s">
        <v>76</v>
      </c>
      <c r="V8" s="1" t="s">
        <v>59</v>
      </c>
      <c r="W8" s="1" t="s">
        <v>37</v>
      </c>
      <c r="X8" s="1" t="s">
        <v>38</v>
      </c>
      <c r="Y8" s="1"/>
      <c r="Z8" s="1"/>
    </row>
    <row r="9" spans="1:26">
      <c r="A9" s="1">
        <v>1234</v>
      </c>
      <c r="B9" s="1" t="s">
        <v>77</v>
      </c>
      <c r="C9" s="1" t="s">
        <v>24</v>
      </c>
      <c r="D9" s="1" t="s">
        <v>25</v>
      </c>
      <c r="E9" s="1" t="s">
        <v>28</v>
      </c>
      <c r="F9" s="1" t="s">
        <v>27</v>
      </c>
      <c r="G9" s="1"/>
      <c r="H9" s="1" t="s">
        <v>26</v>
      </c>
      <c r="I9" s="1" t="s">
        <v>26</v>
      </c>
      <c r="J9" s="1" t="s">
        <v>28</v>
      </c>
      <c r="K9" s="1" t="s">
        <v>78</v>
      </c>
      <c r="L9" s="1"/>
      <c r="M9" s="1" t="s">
        <v>24</v>
      </c>
      <c r="N9" s="1" t="s">
        <v>79</v>
      </c>
      <c r="O9" s="1" t="s">
        <v>26</v>
      </c>
      <c r="P9" s="1" t="s">
        <v>28</v>
      </c>
      <c r="Q9" s="1" t="s">
        <v>32</v>
      </c>
      <c r="R9" s="1" t="s">
        <v>80</v>
      </c>
      <c r="S9" s="1"/>
      <c r="T9" s="1" t="s">
        <v>44</v>
      </c>
      <c r="U9" s="1" t="s">
        <v>81</v>
      </c>
      <c r="V9" s="1" t="s">
        <v>59</v>
      </c>
      <c r="W9" s="1" t="s">
        <v>6</v>
      </c>
      <c r="X9" s="1" t="s">
        <v>38</v>
      </c>
      <c r="Y9" s="1"/>
      <c r="Z9" s="1"/>
    </row>
    <row r="10" spans="1:26">
      <c r="A10" s="1">
        <v>1233</v>
      </c>
      <c r="B10" s="1" t="s">
        <v>82</v>
      </c>
      <c r="C10" s="1" t="s">
        <v>24</v>
      </c>
      <c r="D10" s="1" t="s">
        <v>25</v>
      </c>
      <c r="E10" s="1" t="s">
        <v>26</v>
      </c>
      <c r="F10" s="1" t="s">
        <v>40</v>
      </c>
      <c r="G10" s="1"/>
      <c r="H10" s="1" t="s">
        <v>25</v>
      </c>
      <c r="I10" s="1" t="s">
        <v>69</v>
      </c>
      <c r="J10" s="1" t="s">
        <v>26</v>
      </c>
      <c r="K10" s="1" t="s">
        <v>83</v>
      </c>
      <c r="L10" s="1"/>
      <c r="M10" s="1" t="s">
        <v>24</v>
      </c>
      <c r="N10" s="1"/>
      <c r="O10" s="1" t="s">
        <v>25</v>
      </c>
      <c r="P10" s="1" t="s">
        <v>29</v>
      </c>
      <c r="Q10" s="1" t="s">
        <v>49</v>
      </c>
      <c r="R10" s="1" t="s">
        <v>33</v>
      </c>
      <c r="S10" s="1"/>
      <c r="T10" s="1" t="s">
        <v>44</v>
      </c>
      <c r="U10" s="1" t="s">
        <v>35</v>
      </c>
      <c r="V10" s="1" t="s">
        <v>67</v>
      </c>
      <c r="W10" s="1" t="s">
        <v>51</v>
      </c>
      <c r="X10" s="1" t="s">
        <v>38</v>
      </c>
      <c r="Y10" s="1"/>
      <c r="Z10" s="1"/>
    </row>
    <row r="11" spans="1:26">
      <c r="A11" s="1">
        <v>1232</v>
      </c>
      <c r="B11" s="1" t="s">
        <v>84</v>
      </c>
      <c r="C11" s="1" t="s">
        <v>24</v>
      </c>
      <c r="D11" s="1" t="s">
        <v>25</v>
      </c>
      <c r="E11" s="1" t="s">
        <v>29</v>
      </c>
      <c r="F11" s="1" t="s">
        <v>85</v>
      </c>
      <c r="G11" s="1"/>
      <c r="H11" s="1" t="s">
        <v>26</v>
      </c>
      <c r="I11" s="1" t="s">
        <v>29</v>
      </c>
      <c r="J11" s="1" t="s">
        <v>29</v>
      </c>
      <c r="K11" s="1" t="s">
        <v>83</v>
      </c>
      <c r="L11" s="1"/>
      <c r="M11" s="1" t="s">
        <v>24</v>
      </c>
      <c r="N11" s="1"/>
      <c r="O11" s="1" t="s">
        <v>25</v>
      </c>
      <c r="P11" s="1" t="s">
        <v>69</v>
      </c>
      <c r="Q11" s="1" t="s">
        <v>32</v>
      </c>
      <c r="R11" s="1" t="s">
        <v>71</v>
      </c>
      <c r="S11" s="1"/>
      <c r="T11" s="1" t="s">
        <v>65</v>
      </c>
      <c r="U11" s="1" t="s">
        <v>66</v>
      </c>
      <c r="V11" s="1" t="s">
        <v>67</v>
      </c>
      <c r="W11" s="1" t="s">
        <v>6</v>
      </c>
      <c r="X11" s="1" t="s">
        <v>45</v>
      </c>
      <c r="Y11" s="1"/>
      <c r="Z11" s="1"/>
    </row>
    <row r="12" spans="1:26">
      <c r="A12" s="1">
        <v>1231</v>
      </c>
      <c r="B12" s="1" t="s">
        <v>86</v>
      </c>
      <c r="C12" s="1" t="s">
        <v>24</v>
      </c>
      <c r="D12" s="1" t="s">
        <v>25</v>
      </c>
      <c r="E12" s="1" t="s">
        <v>29</v>
      </c>
      <c r="F12" s="1" t="s">
        <v>47</v>
      </c>
      <c r="G12" s="1"/>
      <c r="H12" s="1" t="s">
        <v>29</v>
      </c>
      <c r="I12" s="1" t="s">
        <v>69</v>
      </c>
      <c r="J12" s="1" t="s">
        <v>69</v>
      </c>
      <c r="K12" s="1" t="s">
        <v>87</v>
      </c>
      <c r="L12" s="1"/>
      <c r="M12" s="1" t="s">
        <v>24</v>
      </c>
      <c r="N12" s="1" t="s">
        <v>88</v>
      </c>
      <c r="O12" s="1" t="s">
        <v>25</v>
      </c>
      <c r="P12" s="1" t="s">
        <v>29</v>
      </c>
      <c r="Q12" s="1" t="s">
        <v>56</v>
      </c>
      <c r="R12" s="1" t="s">
        <v>6</v>
      </c>
      <c r="S12" s="1" t="s">
        <v>89</v>
      </c>
      <c r="T12" s="1" t="s">
        <v>90</v>
      </c>
      <c r="U12" s="1" t="s">
        <v>35</v>
      </c>
      <c r="V12" s="1" t="s">
        <v>59</v>
      </c>
      <c r="W12" s="1" t="s">
        <v>6</v>
      </c>
      <c r="X12" s="1" t="s">
        <v>60</v>
      </c>
      <c r="Y12" s="1"/>
      <c r="Z12" s="1"/>
    </row>
    <row r="13" spans="1:26">
      <c r="A13" s="1">
        <v>1230</v>
      </c>
      <c r="B13" s="1" t="s">
        <v>91</v>
      </c>
      <c r="C13" s="1" t="s">
        <v>24</v>
      </c>
      <c r="D13" s="1" t="s">
        <v>25</v>
      </c>
      <c r="E13" s="1" t="s">
        <v>26</v>
      </c>
      <c r="F13" s="1" t="s">
        <v>92</v>
      </c>
      <c r="G13" s="1"/>
      <c r="H13" s="1" t="s">
        <v>29</v>
      </c>
      <c r="I13" s="1" t="s">
        <v>29</v>
      </c>
      <c r="J13" s="1" t="s">
        <v>29</v>
      </c>
      <c r="K13" s="1" t="s">
        <v>93</v>
      </c>
      <c r="L13" s="1"/>
      <c r="M13" s="1" t="s">
        <v>24</v>
      </c>
      <c r="N13" s="1" t="s">
        <v>94</v>
      </c>
      <c r="O13" s="1" t="s">
        <v>25</v>
      </c>
      <c r="P13" s="1" t="s">
        <v>29</v>
      </c>
      <c r="Q13" s="1" t="s">
        <v>56</v>
      </c>
      <c r="R13" s="1" t="s">
        <v>71</v>
      </c>
      <c r="S13" s="1"/>
      <c r="T13" s="1" t="s">
        <v>44</v>
      </c>
      <c r="U13" s="1" t="s">
        <v>95</v>
      </c>
      <c r="V13" s="1" t="s">
        <v>96</v>
      </c>
      <c r="W13" s="1" t="s">
        <v>6</v>
      </c>
      <c r="X13" s="1" t="s">
        <v>60</v>
      </c>
      <c r="Y13" s="1"/>
      <c r="Z13" s="1"/>
    </row>
    <row r="14" spans="1:26">
      <c r="A14" s="1">
        <v>1229</v>
      </c>
      <c r="B14" s="1" t="s">
        <v>97</v>
      </c>
      <c r="C14" s="1" t="s">
        <v>24</v>
      </c>
      <c r="D14" s="1" t="s">
        <v>26</v>
      </c>
      <c r="E14" s="1" t="s">
        <v>29</v>
      </c>
      <c r="F14" s="1" t="s">
        <v>98</v>
      </c>
      <c r="G14" s="1"/>
      <c r="H14" s="1" t="s">
        <v>29</v>
      </c>
      <c r="I14" s="1" t="s">
        <v>29</v>
      </c>
      <c r="J14" s="1" t="s">
        <v>29</v>
      </c>
      <c r="K14" s="1" t="s">
        <v>99</v>
      </c>
      <c r="L14" s="1"/>
      <c r="M14" s="1" t="s">
        <v>24</v>
      </c>
      <c r="N14" s="2" t="s">
        <v>100</v>
      </c>
      <c r="O14" s="1" t="s">
        <v>26</v>
      </c>
      <c r="P14" s="1" t="s">
        <v>29</v>
      </c>
      <c r="Q14" s="1" t="s">
        <v>56</v>
      </c>
      <c r="R14" s="1" t="s">
        <v>71</v>
      </c>
      <c r="S14" s="1"/>
      <c r="T14" s="1" t="s">
        <v>101</v>
      </c>
      <c r="U14" s="1" t="s">
        <v>35</v>
      </c>
      <c r="V14" s="1" t="s">
        <v>67</v>
      </c>
      <c r="W14" s="1" t="s">
        <v>51</v>
      </c>
      <c r="X14" s="1" t="s">
        <v>60</v>
      </c>
      <c r="Y14" s="1"/>
      <c r="Z14" s="1"/>
    </row>
    <row r="15" spans="1:26">
      <c r="A15" s="1">
        <v>1228</v>
      </c>
      <c r="B15" s="1" t="s">
        <v>102</v>
      </c>
      <c r="C15" s="1" t="s">
        <v>24</v>
      </c>
      <c r="D15" s="1" t="s">
        <v>25</v>
      </c>
      <c r="E15" s="1" t="s">
        <v>29</v>
      </c>
      <c r="F15" s="1" t="s">
        <v>98</v>
      </c>
      <c r="G15" s="1"/>
      <c r="H15" s="1" t="s">
        <v>29</v>
      </c>
      <c r="I15" s="1" t="s">
        <v>29</v>
      </c>
      <c r="J15" s="1" t="s">
        <v>29</v>
      </c>
      <c r="K15" s="1" t="s">
        <v>103</v>
      </c>
      <c r="L15" s="1"/>
      <c r="M15" s="1" t="s">
        <v>24</v>
      </c>
      <c r="N15" s="1" t="s">
        <v>104</v>
      </c>
      <c r="O15" s="1" t="s">
        <v>25</v>
      </c>
      <c r="P15" s="1" t="s">
        <v>29</v>
      </c>
      <c r="Q15" s="1" t="s">
        <v>32</v>
      </c>
      <c r="R15" s="1" t="s">
        <v>6</v>
      </c>
      <c r="S15" s="1" t="s">
        <v>105</v>
      </c>
      <c r="T15" s="1" t="s">
        <v>44</v>
      </c>
      <c r="U15" s="1" t="s">
        <v>50</v>
      </c>
      <c r="V15" s="1" t="s">
        <v>96</v>
      </c>
      <c r="W15" s="1" t="s">
        <v>106</v>
      </c>
      <c r="X15" s="1" t="s">
        <v>38</v>
      </c>
      <c r="Y15" s="1"/>
      <c r="Z15" s="1"/>
    </row>
    <row r="16" spans="1:26">
      <c r="A16" s="1">
        <v>1227</v>
      </c>
      <c r="B16" s="1" t="s">
        <v>107</v>
      </c>
      <c r="C16" s="1" t="s">
        <v>24</v>
      </c>
      <c r="D16" s="1" t="s">
        <v>26</v>
      </c>
      <c r="E16" s="1" t="s">
        <v>29</v>
      </c>
      <c r="F16" s="1" t="s">
        <v>47</v>
      </c>
      <c r="G16" s="1"/>
      <c r="H16" s="1" t="s">
        <v>28</v>
      </c>
      <c r="I16" s="1" t="s">
        <v>69</v>
      </c>
      <c r="J16" s="1" t="s">
        <v>28</v>
      </c>
      <c r="K16" s="1" t="s">
        <v>108</v>
      </c>
      <c r="L16" s="1"/>
      <c r="M16" s="1" t="s">
        <v>24</v>
      </c>
      <c r="N16" s="2" t="s">
        <v>109</v>
      </c>
      <c r="O16" s="1" t="s">
        <v>26</v>
      </c>
      <c r="P16" s="1" t="s">
        <v>29</v>
      </c>
      <c r="Q16" s="1" t="s">
        <v>110</v>
      </c>
      <c r="R16" s="1" t="s">
        <v>111</v>
      </c>
      <c r="S16" s="1"/>
      <c r="T16" s="1" t="s">
        <v>65</v>
      </c>
      <c r="U16" s="1" t="s">
        <v>35</v>
      </c>
      <c r="V16" s="1" t="s">
        <v>36</v>
      </c>
      <c r="W16" s="1" t="s">
        <v>112</v>
      </c>
      <c r="X16" s="1" t="s">
        <v>60</v>
      </c>
      <c r="Y16" s="1"/>
      <c r="Z16" s="1"/>
    </row>
    <row r="17" spans="1:26">
      <c r="A17" s="1">
        <v>1226</v>
      </c>
      <c r="B17" s="1" t="s">
        <v>113</v>
      </c>
      <c r="C17" s="1" t="s">
        <v>24</v>
      </c>
      <c r="D17" s="1" t="s">
        <v>26</v>
      </c>
      <c r="E17" s="1" t="s">
        <v>28</v>
      </c>
      <c r="F17" s="1" t="s">
        <v>114</v>
      </c>
      <c r="G17" s="1"/>
      <c r="H17" s="1" t="s">
        <v>26</v>
      </c>
      <c r="I17" s="1" t="s">
        <v>28</v>
      </c>
      <c r="J17" s="1" t="s">
        <v>26</v>
      </c>
      <c r="K17" s="1" t="s">
        <v>115</v>
      </c>
      <c r="L17" s="1"/>
      <c r="M17" s="1" t="s">
        <v>31</v>
      </c>
      <c r="N17" s="1" t="s">
        <v>116</v>
      </c>
      <c r="O17" s="1" t="s">
        <v>26</v>
      </c>
      <c r="P17" s="1" t="s">
        <v>28</v>
      </c>
      <c r="Q17" s="1" t="s">
        <v>32</v>
      </c>
      <c r="R17" s="1" t="s">
        <v>117</v>
      </c>
      <c r="S17" s="1"/>
      <c r="T17" s="1" t="s">
        <v>44</v>
      </c>
      <c r="U17" s="1" t="s">
        <v>50</v>
      </c>
      <c r="V17" s="1" t="s">
        <v>36</v>
      </c>
      <c r="W17" s="1" t="s">
        <v>118</v>
      </c>
      <c r="X17" s="1" t="s">
        <v>60</v>
      </c>
      <c r="Y17" s="1"/>
      <c r="Z17" s="1"/>
    </row>
    <row r="18" spans="1:26">
      <c r="A18" s="1">
        <v>1225</v>
      </c>
      <c r="B18" s="1" t="s">
        <v>119</v>
      </c>
      <c r="C18" s="1" t="s">
        <v>24</v>
      </c>
      <c r="D18" s="1" t="s">
        <v>25</v>
      </c>
      <c r="E18" s="1" t="s">
        <v>26</v>
      </c>
      <c r="F18" s="1" t="s">
        <v>85</v>
      </c>
      <c r="G18" s="1"/>
      <c r="H18" s="1" t="s">
        <v>26</v>
      </c>
      <c r="I18" s="1" t="s">
        <v>28</v>
      </c>
      <c r="J18" s="1" t="s">
        <v>26</v>
      </c>
      <c r="K18" s="1" t="s">
        <v>41</v>
      </c>
      <c r="L18" s="1"/>
      <c r="M18" s="1" t="s">
        <v>24</v>
      </c>
      <c r="N18" s="1" t="s">
        <v>120</v>
      </c>
      <c r="O18" s="1" t="s">
        <v>25</v>
      </c>
      <c r="P18" s="1" t="s">
        <v>26</v>
      </c>
      <c r="Q18" s="1" t="s">
        <v>49</v>
      </c>
      <c r="R18" s="1" t="s">
        <v>121</v>
      </c>
      <c r="S18" s="1"/>
      <c r="T18" s="1" t="s">
        <v>44</v>
      </c>
      <c r="U18" s="1" t="s">
        <v>122</v>
      </c>
      <c r="V18" s="1" t="s">
        <v>67</v>
      </c>
      <c r="W18" s="1" t="s">
        <v>6</v>
      </c>
      <c r="X18" s="1" t="s">
        <v>38</v>
      </c>
      <c r="Y18" s="1"/>
      <c r="Z18" s="1"/>
    </row>
    <row r="19" spans="1:26">
      <c r="A19" s="1">
        <v>1224</v>
      </c>
      <c r="B19" s="1" t="s">
        <v>123</v>
      </c>
      <c r="C19" s="1" t="s">
        <v>24</v>
      </c>
      <c r="D19" s="1" t="s">
        <v>25</v>
      </c>
      <c r="E19" s="1" t="s">
        <v>29</v>
      </c>
      <c r="F19" s="1" t="s">
        <v>124</v>
      </c>
      <c r="G19" s="1"/>
      <c r="H19" s="1" t="s">
        <v>25</v>
      </c>
      <c r="I19" s="1" t="s">
        <v>25</v>
      </c>
      <c r="J19" s="1" t="s">
        <v>26</v>
      </c>
      <c r="K19" s="1" t="s">
        <v>125</v>
      </c>
      <c r="L19" s="1"/>
      <c r="M19" s="1" t="s">
        <v>31</v>
      </c>
      <c r="N19" s="1"/>
      <c r="O19" s="1" t="s">
        <v>25</v>
      </c>
      <c r="P19" s="1" t="s">
        <v>26</v>
      </c>
      <c r="Q19" s="1" t="s">
        <v>56</v>
      </c>
      <c r="R19" s="1" t="s">
        <v>80</v>
      </c>
      <c r="S19" s="1"/>
      <c r="T19" s="1" t="s">
        <v>44</v>
      </c>
      <c r="U19" s="1" t="s">
        <v>95</v>
      </c>
      <c r="V19" s="1" t="s">
        <v>96</v>
      </c>
      <c r="W19" s="1" t="s">
        <v>6</v>
      </c>
      <c r="X19" s="1" t="s">
        <v>38</v>
      </c>
      <c r="Y19" s="1"/>
      <c r="Z19" s="1"/>
    </row>
    <row r="20" spans="1:26">
      <c r="A20" s="1">
        <v>1223</v>
      </c>
      <c r="B20" s="1" t="s">
        <v>126</v>
      </c>
      <c r="C20" s="1" t="s">
        <v>24</v>
      </c>
      <c r="D20" s="1" t="s">
        <v>69</v>
      </c>
      <c r="E20" s="1" t="s">
        <v>26</v>
      </c>
      <c r="F20" s="1" t="s">
        <v>92</v>
      </c>
      <c r="G20" s="1"/>
      <c r="H20" s="1" t="s">
        <v>26</v>
      </c>
      <c r="I20" s="1" t="s">
        <v>26</v>
      </c>
      <c r="J20" s="1" t="s">
        <v>25</v>
      </c>
      <c r="K20" s="1" t="s">
        <v>127</v>
      </c>
      <c r="L20" s="1"/>
      <c r="M20" s="1" t="s">
        <v>24</v>
      </c>
      <c r="N20" s="2" t="s">
        <v>128</v>
      </c>
      <c r="O20" s="1" t="s">
        <v>25</v>
      </c>
      <c r="P20" s="1" t="s">
        <v>28</v>
      </c>
      <c r="Q20" s="1" t="s">
        <v>49</v>
      </c>
      <c r="R20" s="1" t="s">
        <v>117</v>
      </c>
      <c r="S20" s="1"/>
      <c r="T20" s="1" t="s">
        <v>44</v>
      </c>
      <c r="U20" s="1" t="s">
        <v>35</v>
      </c>
      <c r="V20" s="1" t="s">
        <v>59</v>
      </c>
      <c r="W20" s="1" t="s">
        <v>6</v>
      </c>
      <c r="X20" s="1" t="s">
        <v>38</v>
      </c>
      <c r="Y20" s="1"/>
      <c r="Z20" s="1"/>
    </row>
    <row r="21" spans="1:26" ht="15.75" customHeight="1">
      <c r="A21" s="1">
        <v>1222</v>
      </c>
      <c r="B21" s="1" t="s">
        <v>129</v>
      </c>
      <c r="C21" s="1" t="s">
        <v>24</v>
      </c>
      <c r="D21" s="1" t="s">
        <v>29</v>
      </c>
      <c r="E21" s="1" t="s">
        <v>28</v>
      </c>
      <c r="F21" s="1" t="s">
        <v>27</v>
      </c>
      <c r="G21" s="1"/>
      <c r="H21" s="1" t="s">
        <v>28</v>
      </c>
      <c r="I21" s="1" t="s">
        <v>28</v>
      </c>
      <c r="J21" s="1" t="s">
        <v>28</v>
      </c>
      <c r="K21" s="1" t="s">
        <v>130</v>
      </c>
      <c r="L21" s="1"/>
      <c r="M21" s="1" t="s">
        <v>31</v>
      </c>
      <c r="N21" s="2" t="s">
        <v>131</v>
      </c>
      <c r="O21" s="1" t="s">
        <v>25</v>
      </c>
      <c r="P21" s="1" t="s">
        <v>26</v>
      </c>
      <c r="Q21" s="1" t="s">
        <v>110</v>
      </c>
      <c r="R21" s="1" t="s">
        <v>121</v>
      </c>
      <c r="S21" s="1"/>
      <c r="T21" s="1" t="s">
        <v>34</v>
      </c>
      <c r="U21" s="1" t="s">
        <v>76</v>
      </c>
      <c r="V21" s="1" t="s">
        <v>96</v>
      </c>
      <c r="W21" s="1" t="s">
        <v>51</v>
      </c>
      <c r="X21" s="1" t="s">
        <v>60</v>
      </c>
      <c r="Y21" s="1"/>
      <c r="Z21" s="1"/>
    </row>
    <row r="22" spans="1:26" ht="15.75" customHeight="1">
      <c r="A22" s="1">
        <v>1221</v>
      </c>
      <c r="B22" s="1" t="s">
        <v>132</v>
      </c>
      <c r="C22" s="1" t="s">
        <v>24</v>
      </c>
      <c r="D22" s="1" t="s">
        <v>26</v>
      </c>
      <c r="E22" s="1" t="s">
        <v>29</v>
      </c>
      <c r="F22" s="1" t="s">
        <v>47</v>
      </c>
      <c r="G22" s="1"/>
      <c r="H22" s="1" t="s">
        <v>29</v>
      </c>
      <c r="I22" s="1" t="s">
        <v>29</v>
      </c>
      <c r="J22" s="1" t="s">
        <v>28</v>
      </c>
      <c r="K22" s="1" t="s">
        <v>133</v>
      </c>
      <c r="L22" s="1"/>
      <c r="M22" s="1" t="s">
        <v>24</v>
      </c>
      <c r="N22" s="2" t="s">
        <v>134</v>
      </c>
      <c r="O22" s="1" t="s">
        <v>26</v>
      </c>
      <c r="P22" s="1" t="s">
        <v>69</v>
      </c>
      <c r="Q22" s="1" t="s">
        <v>110</v>
      </c>
      <c r="R22" s="1" t="s">
        <v>6</v>
      </c>
      <c r="S22" s="1" t="s">
        <v>135</v>
      </c>
      <c r="T22" s="1" t="s">
        <v>90</v>
      </c>
      <c r="U22" s="1" t="s">
        <v>35</v>
      </c>
      <c r="V22" s="1" t="s">
        <v>67</v>
      </c>
      <c r="W22" s="1" t="s">
        <v>6</v>
      </c>
      <c r="X22" s="1" t="s">
        <v>60</v>
      </c>
      <c r="Y22" s="1"/>
      <c r="Z22" s="1"/>
    </row>
    <row r="23" spans="1:26" ht="15.75" customHeight="1">
      <c r="A23" s="1">
        <v>1220</v>
      </c>
      <c r="B23" s="1" t="s">
        <v>136</v>
      </c>
      <c r="C23" s="1" t="s">
        <v>24</v>
      </c>
      <c r="D23" s="1" t="s">
        <v>25</v>
      </c>
      <c r="E23" s="1" t="s">
        <v>28</v>
      </c>
      <c r="F23" s="1" t="s">
        <v>85</v>
      </c>
      <c r="G23" s="1"/>
      <c r="H23" s="1" t="s">
        <v>25</v>
      </c>
      <c r="I23" s="1" t="s">
        <v>26</v>
      </c>
      <c r="J23" s="1" t="s">
        <v>26</v>
      </c>
      <c r="K23" s="1" t="s">
        <v>137</v>
      </c>
      <c r="L23" s="1"/>
      <c r="M23" s="1" t="s">
        <v>24</v>
      </c>
      <c r="N23" s="1" t="s">
        <v>138</v>
      </c>
      <c r="O23" s="1" t="s">
        <v>25</v>
      </c>
      <c r="P23" s="1" t="s">
        <v>29</v>
      </c>
      <c r="Q23" s="1" t="s">
        <v>56</v>
      </c>
      <c r="R23" s="1" t="s">
        <v>80</v>
      </c>
      <c r="S23" s="1"/>
      <c r="T23" s="1" t="s">
        <v>101</v>
      </c>
      <c r="U23" s="1" t="s">
        <v>122</v>
      </c>
      <c r="V23" s="1" t="s">
        <v>67</v>
      </c>
      <c r="W23" s="1" t="s">
        <v>6</v>
      </c>
      <c r="X23" s="1" t="s">
        <v>60</v>
      </c>
      <c r="Y23" s="1"/>
      <c r="Z23" s="1"/>
    </row>
    <row r="24" spans="1:26" ht="15.75" customHeight="1">
      <c r="A24" s="1">
        <v>1219</v>
      </c>
      <c r="B24" s="1" t="s">
        <v>139</v>
      </c>
      <c r="C24" s="1" t="s">
        <v>24</v>
      </c>
      <c r="D24" s="1" t="s">
        <v>25</v>
      </c>
      <c r="E24" s="1" t="s">
        <v>28</v>
      </c>
      <c r="F24" s="1" t="s">
        <v>140</v>
      </c>
      <c r="G24" s="1"/>
      <c r="H24" s="1" t="s">
        <v>28</v>
      </c>
      <c r="I24" s="1" t="s">
        <v>28</v>
      </c>
      <c r="J24" s="1" t="s">
        <v>26</v>
      </c>
      <c r="K24" s="1" t="s">
        <v>141</v>
      </c>
      <c r="L24" s="1"/>
      <c r="M24" s="1" t="s">
        <v>24</v>
      </c>
      <c r="N24" s="1" t="s">
        <v>142</v>
      </c>
      <c r="O24" s="1" t="s">
        <v>26</v>
      </c>
      <c r="P24" s="1" t="s">
        <v>28</v>
      </c>
      <c r="Q24" s="1" t="s">
        <v>110</v>
      </c>
      <c r="R24" s="1" t="s">
        <v>143</v>
      </c>
      <c r="S24" s="1"/>
      <c r="T24" s="1" t="s">
        <v>34</v>
      </c>
      <c r="U24" s="1" t="s">
        <v>66</v>
      </c>
      <c r="V24" s="1" t="s">
        <v>67</v>
      </c>
      <c r="W24" s="1" t="s">
        <v>6</v>
      </c>
      <c r="X24" s="1" t="s">
        <v>6</v>
      </c>
      <c r="Y24" s="1" t="s">
        <v>144</v>
      </c>
      <c r="Z24" s="1"/>
    </row>
    <row r="25" spans="1:26" ht="15.75" customHeight="1">
      <c r="A25" s="1">
        <v>1218</v>
      </c>
      <c r="B25" s="1" t="s">
        <v>145</v>
      </c>
      <c r="C25" s="1" t="s">
        <v>24</v>
      </c>
      <c r="D25" s="1" t="s">
        <v>26</v>
      </c>
      <c r="E25" s="1" t="s">
        <v>26</v>
      </c>
      <c r="F25" s="1" t="s">
        <v>85</v>
      </c>
      <c r="G25" s="1"/>
      <c r="H25" s="1" t="s">
        <v>28</v>
      </c>
      <c r="I25" s="1" t="s">
        <v>28</v>
      </c>
      <c r="J25" s="1" t="s">
        <v>26</v>
      </c>
      <c r="K25" s="1" t="s">
        <v>48</v>
      </c>
      <c r="L25" s="1"/>
      <c r="M25" s="1" t="s">
        <v>24</v>
      </c>
      <c r="N25" s="1" t="s">
        <v>146</v>
      </c>
      <c r="O25" s="1" t="s">
        <v>26</v>
      </c>
      <c r="P25" s="1" t="s">
        <v>28</v>
      </c>
      <c r="Q25" s="1" t="s">
        <v>32</v>
      </c>
      <c r="R25" s="1" t="s">
        <v>75</v>
      </c>
      <c r="S25" s="1"/>
      <c r="T25" s="1" t="s">
        <v>101</v>
      </c>
      <c r="U25" s="1" t="s">
        <v>76</v>
      </c>
      <c r="V25" s="1" t="s">
        <v>96</v>
      </c>
      <c r="W25" s="1" t="s">
        <v>147</v>
      </c>
      <c r="X25" s="1" t="s">
        <v>38</v>
      </c>
      <c r="Y25" s="1"/>
      <c r="Z25" s="1"/>
    </row>
    <row r="26" spans="1:26" ht="15.75" customHeight="1">
      <c r="A26" s="1">
        <v>1217</v>
      </c>
      <c r="B26" s="1" t="s">
        <v>148</v>
      </c>
      <c r="C26" s="1" t="s">
        <v>24</v>
      </c>
      <c r="D26" s="1" t="s">
        <v>25</v>
      </c>
      <c r="E26" s="1" t="s">
        <v>25</v>
      </c>
      <c r="F26" s="1" t="s">
        <v>149</v>
      </c>
      <c r="G26" s="1"/>
      <c r="H26" s="1" t="s">
        <v>26</v>
      </c>
      <c r="I26" s="1" t="s">
        <v>26</v>
      </c>
      <c r="J26" s="1" t="s">
        <v>26</v>
      </c>
      <c r="K26" s="1" t="s">
        <v>150</v>
      </c>
      <c r="L26" s="1"/>
      <c r="M26" s="1" t="s">
        <v>31</v>
      </c>
      <c r="N26" s="1" t="s">
        <v>151</v>
      </c>
      <c r="O26" s="1" t="s">
        <v>26</v>
      </c>
      <c r="P26" s="1" t="s">
        <v>28</v>
      </c>
      <c r="Q26" s="1" t="s">
        <v>56</v>
      </c>
      <c r="R26" s="1" t="s">
        <v>75</v>
      </c>
      <c r="S26" s="1"/>
      <c r="T26" s="1" t="s">
        <v>34</v>
      </c>
      <c r="U26" s="1" t="s">
        <v>122</v>
      </c>
      <c r="V26" s="1" t="s">
        <v>59</v>
      </c>
      <c r="W26" s="1" t="s">
        <v>6</v>
      </c>
      <c r="X26" s="1" t="s">
        <v>60</v>
      </c>
      <c r="Y26" s="1"/>
      <c r="Z26" s="1"/>
    </row>
    <row r="27" spans="1:26" ht="15.75" customHeight="1">
      <c r="A27" s="1">
        <v>1216</v>
      </c>
      <c r="B27" s="1" t="s">
        <v>152</v>
      </c>
      <c r="C27" s="1" t="s">
        <v>24</v>
      </c>
      <c r="D27" s="1" t="s">
        <v>26</v>
      </c>
      <c r="E27" s="1" t="s">
        <v>28</v>
      </c>
      <c r="F27" s="1" t="s">
        <v>153</v>
      </c>
      <c r="G27" s="1"/>
      <c r="H27" s="1" t="s">
        <v>26</v>
      </c>
      <c r="I27" s="1" t="s">
        <v>26</v>
      </c>
      <c r="J27" s="1" t="s">
        <v>28</v>
      </c>
      <c r="K27" s="1" t="s">
        <v>154</v>
      </c>
      <c r="L27" s="1"/>
      <c r="M27" s="1" t="s">
        <v>24</v>
      </c>
      <c r="N27" s="1"/>
      <c r="O27" s="1" t="s">
        <v>26</v>
      </c>
      <c r="P27" s="1" t="s">
        <v>28</v>
      </c>
      <c r="Q27" s="1" t="s">
        <v>56</v>
      </c>
      <c r="R27" s="1" t="s">
        <v>71</v>
      </c>
      <c r="S27" s="1"/>
      <c r="T27" s="1" t="s">
        <v>44</v>
      </c>
      <c r="U27" s="1" t="s">
        <v>76</v>
      </c>
      <c r="V27" s="1" t="s">
        <v>67</v>
      </c>
      <c r="W27" s="1" t="s">
        <v>51</v>
      </c>
      <c r="X27" s="1" t="s">
        <v>38</v>
      </c>
      <c r="Y27" s="1"/>
      <c r="Z27" s="1"/>
    </row>
    <row r="28" spans="1:26" ht="15.75" customHeight="1">
      <c r="A28" s="1">
        <v>1215</v>
      </c>
      <c r="B28" s="1" t="s">
        <v>155</v>
      </c>
      <c r="C28" s="1" t="s">
        <v>24</v>
      </c>
      <c r="D28" s="1" t="s">
        <v>26</v>
      </c>
      <c r="E28" s="1" t="s">
        <v>26</v>
      </c>
      <c r="F28" s="1" t="s">
        <v>156</v>
      </c>
      <c r="G28" s="1"/>
      <c r="H28" s="1" t="s">
        <v>26</v>
      </c>
      <c r="I28" s="1" t="s">
        <v>26</v>
      </c>
      <c r="J28" s="1" t="s">
        <v>28</v>
      </c>
      <c r="K28" s="1" t="s">
        <v>157</v>
      </c>
      <c r="L28" s="1"/>
      <c r="M28" s="1" t="s">
        <v>24</v>
      </c>
      <c r="N28" s="1"/>
      <c r="O28" s="1" t="s">
        <v>25</v>
      </c>
      <c r="P28" s="1" t="s">
        <v>26</v>
      </c>
      <c r="Q28" s="1" t="s">
        <v>32</v>
      </c>
      <c r="R28" s="1" t="s">
        <v>80</v>
      </c>
      <c r="S28" s="1"/>
      <c r="T28" s="1" t="s">
        <v>65</v>
      </c>
      <c r="U28" s="1" t="s">
        <v>122</v>
      </c>
      <c r="V28" s="1" t="s">
        <v>59</v>
      </c>
      <c r="W28" s="1" t="s">
        <v>6</v>
      </c>
      <c r="X28" s="1" t="s">
        <v>60</v>
      </c>
      <c r="Y28" s="1"/>
      <c r="Z28" s="1"/>
    </row>
    <row r="29" spans="1:26" ht="15.75" customHeight="1">
      <c r="A29" s="1">
        <v>1214</v>
      </c>
      <c r="B29" s="1" t="s">
        <v>158</v>
      </c>
      <c r="C29" s="1" t="s">
        <v>24</v>
      </c>
      <c r="D29" s="1" t="s">
        <v>25</v>
      </c>
      <c r="E29" s="1" t="s">
        <v>28</v>
      </c>
      <c r="F29" s="1" t="s">
        <v>85</v>
      </c>
      <c r="G29" s="1"/>
      <c r="H29" s="1" t="s">
        <v>26</v>
      </c>
      <c r="I29" s="1" t="s">
        <v>29</v>
      </c>
      <c r="J29" s="1" t="s">
        <v>29</v>
      </c>
      <c r="K29" s="1" t="s">
        <v>159</v>
      </c>
      <c r="L29" s="1"/>
      <c r="M29" s="1" t="s">
        <v>31</v>
      </c>
      <c r="N29" s="1" t="s">
        <v>160</v>
      </c>
      <c r="O29" s="1" t="s">
        <v>26</v>
      </c>
      <c r="P29" s="1" t="s">
        <v>26</v>
      </c>
      <c r="Q29" s="1" t="s">
        <v>32</v>
      </c>
      <c r="R29" s="1" t="s">
        <v>143</v>
      </c>
      <c r="S29" s="1"/>
      <c r="T29" s="1" t="s">
        <v>44</v>
      </c>
      <c r="U29" s="1" t="s">
        <v>122</v>
      </c>
      <c r="V29" s="1" t="s">
        <v>67</v>
      </c>
      <c r="W29" s="1" t="s">
        <v>51</v>
      </c>
      <c r="X29" s="1" t="s">
        <v>38</v>
      </c>
      <c r="Y29" s="1"/>
      <c r="Z29" s="1"/>
    </row>
    <row r="30" spans="1:26" ht="15.75" customHeight="1">
      <c r="A30" s="1">
        <v>1213</v>
      </c>
      <c r="B30" s="1" t="s">
        <v>161</v>
      </c>
      <c r="C30" s="1" t="s">
        <v>24</v>
      </c>
      <c r="D30" s="1" t="s">
        <v>25</v>
      </c>
      <c r="E30" s="1" t="s">
        <v>26</v>
      </c>
      <c r="F30" s="1" t="s">
        <v>98</v>
      </c>
      <c r="G30" s="1"/>
      <c r="H30" s="1" t="s">
        <v>28</v>
      </c>
      <c r="I30" s="1" t="s">
        <v>29</v>
      </c>
      <c r="J30" s="1" t="s">
        <v>28</v>
      </c>
      <c r="K30" s="1" t="s">
        <v>162</v>
      </c>
      <c r="L30" s="1"/>
      <c r="M30" s="1" t="s">
        <v>24</v>
      </c>
      <c r="N30" s="1" t="s">
        <v>163</v>
      </c>
      <c r="O30" s="1" t="s">
        <v>26</v>
      </c>
      <c r="P30" s="1" t="s">
        <v>26</v>
      </c>
      <c r="Q30" s="1" t="s">
        <v>32</v>
      </c>
      <c r="R30" s="1" t="s">
        <v>71</v>
      </c>
      <c r="S30" s="1"/>
      <c r="T30" s="1" t="s">
        <v>44</v>
      </c>
      <c r="U30" s="1" t="s">
        <v>76</v>
      </c>
      <c r="V30" s="1" t="s">
        <v>67</v>
      </c>
      <c r="W30" s="1" t="s">
        <v>6</v>
      </c>
      <c r="X30" s="1" t="s">
        <v>60</v>
      </c>
      <c r="Y30" s="1"/>
      <c r="Z30" s="1"/>
    </row>
    <row r="31" spans="1:26" ht="15.75" customHeight="1">
      <c r="A31" s="1">
        <v>1212</v>
      </c>
      <c r="B31" s="1" t="s">
        <v>164</v>
      </c>
      <c r="C31" s="1" t="s">
        <v>24</v>
      </c>
      <c r="D31" s="1" t="s">
        <v>25</v>
      </c>
      <c r="E31" s="1" t="s">
        <v>29</v>
      </c>
      <c r="F31" s="1" t="s">
        <v>92</v>
      </c>
      <c r="G31" s="1"/>
      <c r="H31" s="1" t="s">
        <v>26</v>
      </c>
      <c r="I31" s="1" t="s">
        <v>26</v>
      </c>
      <c r="J31" s="1" t="s">
        <v>26</v>
      </c>
      <c r="K31" s="1" t="s">
        <v>159</v>
      </c>
      <c r="L31" s="1"/>
      <c r="M31" s="1" t="s">
        <v>24</v>
      </c>
      <c r="N31" s="1" t="s">
        <v>165</v>
      </c>
      <c r="O31" s="1" t="s">
        <v>25</v>
      </c>
      <c r="P31" s="1" t="s">
        <v>28</v>
      </c>
      <c r="Q31" s="1" t="s">
        <v>32</v>
      </c>
      <c r="R31" s="1" t="s">
        <v>6</v>
      </c>
      <c r="S31" s="1" t="s">
        <v>166</v>
      </c>
      <c r="T31" s="1" t="s">
        <v>44</v>
      </c>
      <c r="U31" s="1" t="s">
        <v>35</v>
      </c>
      <c r="V31" s="1" t="s">
        <v>67</v>
      </c>
      <c r="W31" s="1" t="s">
        <v>6</v>
      </c>
      <c r="X31" s="1" t="s">
        <v>60</v>
      </c>
      <c r="Y31" s="1"/>
      <c r="Z31" s="1"/>
    </row>
    <row r="32" spans="1:26" ht="15.75" customHeight="1">
      <c r="A32" s="1">
        <v>1211</v>
      </c>
      <c r="B32" s="1" t="s">
        <v>167</v>
      </c>
      <c r="C32" s="1" t="s">
        <v>24</v>
      </c>
      <c r="D32" s="1" t="s">
        <v>26</v>
      </c>
      <c r="E32" s="1" t="s">
        <v>26</v>
      </c>
      <c r="F32" s="1" t="s">
        <v>114</v>
      </c>
      <c r="G32" s="1"/>
      <c r="H32" s="1" t="s">
        <v>26</v>
      </c>
      <c r="I32" s="1" t="s">
        <v>26</v>
      </c>
      <c r="J32" s="1" t="s">
        <v>28</v>
      </c>
      <c r="K32" s="1" t="s">
        <v>168</v>
      </c>
      <c r="L32" s="1"/>
      <c r="M32" s="1" t="s">
        <v>24</v>
      </c>
      <c r="N32" s="1" t="s">
        <v>169</v>
      </c>
      <c r="O32" s="1" t="s">
        <v>26</v>
      </c>
      <c r="P32" s="1" t="s">
        <v>26</v>
      </c>
      <c r="Q32" s="1" t="s">
        <v>32</v>
      </c>
      <c r="R32" s="1" t="s">
        <v>121</v>
      </c>
      <c r="S32" s="1"/>
      <c r="T32" s="1" t="s">
        <v>44</v>
      </c>
      <c r="U32" s="1" t="s">
        <v>35</v>
      </c>
      <c r="V32" s="1" t="s">
        <v>67</v>
      </c>
      <c r="W32" s="1" t="s">
        <v>6</v>
      </c>
      <c r="X32" s="1" t="s">
        <v>38</v>
      </c>
      <c r="Y32" s="1"/>
      <c r="Z32" s="1"/>
    </row>
    <row r="33" spans="1:26" ht="15.75" customHeight="1">
      <c r="A33" s="1">
        <v>1210</v>
      </c>
      <c r="B33" s="1" t="s">
        <v>170</v>
      </c>
      <c r="C33" s="1" t="s">
        <v>24</v>
      </c>
      <c r="D33" s="1" t="s">
        <v>26</v>
      </c>
      <c r="E33" s="1" t="s">
        <v>28</v>
      </c>
      <c r="F33" s="1" t="s">
        <v>171</v>
      </c>
      <c r="G33" s="1"/>
      <c r="H33" s="1" t="s">
        <v>26</v>
      </c>
      <c r="I33" s="1" t="s">
        <v>26</v>
      </c>
      <c r="J33" s="1" t="s">
        <v>26</v>
      </c>
      <c r="K33" s="1" t="s">
        <v>93</v>
      </c>
      <c r="L33" s="1"/>
      <c r="M33" s="1" t="s">
        <v>24</v>
      </c>
      <c r="N33" s="2" t="s">
        <v>172</v>
      </c>
      <c r="O33" s="1" t="s">
        <v>26</v>
      </c>
      <c r="P33" s="1" t="s">
        <v>28</v>
      </c>
      <c r="Q33" s="1" t="s">
        <v>32</v>
      </c>
      <c r="R33" s="1" t="s">
        <v>80</v>
      </c>
      <c r="S33" s="1"/>
      <c r="T33" s="1" t="s">
        <v>34</v>
      </c>
      <c r="U33" s="1" t="s">
        <v>35</v>
      </c>
      <c r="V33" s="1" t="s">
        <v>59</v>
      </c>
      <c r="W33" s="1" t="s">
        <v>118</v>
      </c>
      <c r="X33" s="1" t="s">
        <v>60</v>
      </c>
      <c r="Y33" s="1"/>
      <c r="Z33" s="1"/>
    </row>
    <row r="34" spans="1:26" ht="15.75" customHeight="1">
      <c r="A34" s="1">
        <v>1209</v>
      </c>
      <c r="B34" s="1" t="s">
        <v>173</v>
      </c>
      <c r="C34" s="1" t="s">
        <v>24</v>
      </c>
      <c r="D34" s="1" t="s">
        <v>25</v>
      </c>
      <c r="E34" s="1" t="s">
        <v>28</v>
      </c>
      <c r="F34" s="1" t="s">
        <v>174</v>
      </c>
      <c r="G34" s="1"/>
      <c r="H34" s="1" t="s">
        <v>26</v>
      </c>
      <c r="I34" s="1" t="s">
        <v>29</v>
      </c>
      <c r="J34" s="1" t="s">
        <v>29</v>
      </c>
      <c r="K34" s="1" t="s">
        <v>175</v>
      </c>
      <c r="L34" s="1"/>
      <c r="M34" s="1" t="s">
        <v>24</v>
      </c>
      <c r="N34" s="2" t="s">
        <v>176</v>
      </c>
      <c r="O34" s="1" t="s">
        <v>25</v>
      </c>
      <c r="P34" s="1" t="s">
        <v>29</v>
      </c>
      <c r="Q34" s="1" t="s">
        <v>32</v>
      </c>
      <c r="R34" s="1" t="s">
        <v>111</v>
      </c>
      <c r="S34" s="1"/>
      <c r="T34" s="1" t="s">
        <v>44</v>
      </c>
      <c r="U34" s="1" t="s">
        <v>81</v>
      </c>
      <c r="V34" s="1" t="s">
        <v>96</v>
      </c>
      <c r="W34" s="1" t="s">
        <v>51</v>
      </c>
      <c r="X34" s="1" t="s">
        <v>38</v>
      </c>
      <c r="Y34" s="1"/>
      <c r="Z34" s="1"/>
    </row>
    <row r="35" spans="1:26" ht="15.75" customHeight="1">
      <c r="A35" s="1">
        <v>1208</v>
      </c>
      <c r="B35" s="1" t="s">
        <v>177</v>
      </c>
      <c r="C35" s="1" t="s">
        <v>24</v>
      </c>
      <c r="D35" s="1" t="s">
        <v>25</v>
      </c>
      <c r="E35" s="1" t="s">
        <v>69</v>
      </c>
      <c r="F35" s="1" t="s">
        <v>27</v>
      </c>
      <c r="G35" s="1"/>
      <c r="H35" s="1" t="s">
        <v>26</v>
      </c>
      <c r="I35" s="1" t="s">
        <v>26</v>
      </c>
      <c r="J35" s="1" t="s">
        <v>26</v>
      </c>
      <c r="K35" s="1" t="s">
        <v>178</v>
      </c>
      <c r="L35" s="1"/>
      <c r="M35" s="1" t="s">
        <v>31</v>
      </c>
      <c r="N35" s="1"/>
      <c r="O35" s="1" t="s">
        <v>26</v>
      </c>
      <c r="P35" s="1" t="s">
        <v>29</v>
      </c>
      <c r="Q35" s="1" t="s">
        <v>110</v>
      </c>
      <c r="R35" s="1" t="s">
        <v>117</v>
      </c>
      <c r="S35" s="1"/>
      <c r="T35" s="1" t="s">
        <v>101</v>
      </c>
      <c r="U35" s="1" t="s">
        <v>95</v>
      </c>
      <c r="V35" s="1" t="s">
        <v>96</v>
      </c>
      <c r="W35" s="1" t="s">
        <v>179</v>
      </c>
      <c r="X35" s="1" t="s">
        <v>60</v>
      </c>
      <c r="Y35" s="1"/>
      <c r="Z35" s="1"/>
    </row>
    <row r="36" spans="1:26" ht="15.75" customHeight="1">
      <c r="A36" s="1">
        <v>1207</v>
      </c>
      <c r="B36" s="1" t="s">
        <v>180</v>
      </c>
      <c r="C36" s="1" t="s">
        <v>24</v>
      </c>
      <c r="D36" s="1" t="s">
        <v>25</v>
      </c>
      <c r="E36" s="1" t="s">
        <v>69</v>
      </c>
      <c r="F36" s="1" t="s">
        <v>27</v>
      </c>
      <c r="G36" s="1"/>
      <c r="H36" s="1" t="s">
        <v>29</v>
      </c>
      <c r="I36" s="1" t="s">
        <v>29</v>
      </c>
      <c r="J36" s="1" t="s">
        <v>28</v>
      </c>
      <c r="K36" s="1" t="s">
        <v>181</v>
      </c>
      <c r="L36" s="1"/>
      <c r="M36" s="1" t="s">
        <v>24</v>
      </c>
      <c r="N36" s="2" t="s">
        <v>182</v>
      </c>
      <c r="O36" s="1" t="s">
        <v>25</v>
      </c>
      <c r="P36" s="1" t="s">
        <v>26</v>
      </c>
      <c r="Q36" s="1" t="s">
        <v>110</v>
      </c>
      <c r="R36" s="1" t="s">
        <v>183</v>
      </c>
      <c r="S36" s="1"/>
      <c r="T36" s="1" t="s">
        <v>90</v>
      </c>
      <c r="U36" s="1" t="s">
        <v>35</v>
      </c>
      <c r="V36" s="1" t="s">
        <v>59</v>
      </c>
      <c r="W36" s="1" t="s">
        <v>184</v>
      </c>
      <c r="X36" s="1" t="s">
        <v>60</v>
      </c>
      <c r="Y36" s="1"/>
      <c r="Z36" s="1"/>
    </row>
    <row r="37" spans="1:26" ht="15.75" customHeight="1">
      <c r="A37" s="1">
        <v>1206</v>
      </c>
      <c r="B37" s="1" t="s">
        <v>185</v>
      </c>
      <c r="C37" s="1" t="s">
        <v>24</v>
      </c>
      <c r="D37" s="1" t="s">
        <v>25</v>
      </c>
      <c r="E37" s="1" t="s">
        <v>29</v>
      </c>
      <c r="F37" s="1" t="s">
        <v>27</v>
      </c>
      <c r="G37" s="1"/>
      <c r="H37" s="1" t="s">
        <v>25</v>
      </c>
      <c r="I37" s="1" t="s">
        <v>25</v>
      </c>
      <c r="J37" s="1" t="s">
        <v>26</v>
      </c>
      <c r="K37" s="1" t="s">
        <v>186</v>
      </c>
      <c r="L37" s="1"/>
      <c r="M37" s="1" t="s">
        <v>24</v>
      </c>
      <c r="N37" s="2" t="s">
        <v>187</v>
      </c>
      <c r="O37" s="1" t="s">
        <v>25</v>
      </c>
      <c r="P37" s="1" t="s">
        <v>26</v>
      </c>
      <c r="Q37" s="1" t="s">
        <v>32</v>
      </c>
      <c r="R37" s="1" t="s">
        <v>121</v>
      </c>
      <c r="S37" s="1"/>
      <c r="T37" s="1" t="s">
        <v>65</v>
      </c>
      <c r="U37" s="1" t="s">
        <v>122</v>
      </c>
      <c r="V37" s="1" t="s">
        <v>67</v>
      </c>
      <c r="W37" s="1" t="s">
        <v>51</v>
      </c>
      <c r="X37" s="1" t="s">
        <v>60</v>
      </c>
      <c r="Y37" s="1"/>
      <c r="Z37" s="1"/>
    </row>
    <row r="38" spans="1:26" ht="15.75" customHeight="1">
      <c r="A38" s="1">
        <v>1205</v>
      </c>
      <c r="B38" s="1" t="s">
        <v>188</v>
      </c>
      <c r="C38" s="1" t="s">
        <v>24</v>
      </c>
      <c r="D38" s="1" t="s">
        <v>25</v>
      </c>
      <c r="E38" s="1" t="s">
        <v>26</v>
      </c>
      <c r="F38" s="1" t="s">
        <v>124</v>
      </c>
      <c r="G38" s="1"/>
      <c r="H38" s="1" t="s">
        <v>25</v>
      </c>
      <c r="I38" s="1" t="s">
        <v>28</v>
      </c>
      <c r="J38" s="1" t="s">
        <v>26</v>
      </c>
      <c r="K38" s="1" t="s">
        <v>189</v>
      </c>
      <c r="L38" s="1"/>
      <c r="M38" s="1" t="s">
        <v>24</v>
      </c>
      <c r="N38" s="1" t="s">
        <v>190</v>
      </c>
      <c r="O38" s="1" t="s">
        <v>26</v>
      </c>
      <c r="P38" s="1" t="s">
        <v>28</v>
      </c>
      <c r="Q38" s="1" t="s">
        <v>32</v>
      </c>
      <c r="R38" s="1" t="s">
        <v>71</v>
      </c>
      <c r="S38" s="1"/>
      <c r="T38" s="1" t="s">
        <v>44</v>
      </c>
      <c r="U38" s="1" t="s">
        <v>35</v>
      </c>
      <c r="V38" s="1" t="s">
        <v>67</v>
      </c>
      <c r="W38" s="1" t="s">
        <v>51</v>
      </c>
      <c r="X38" s="1" t="s">
        <v>38</v>
      </c>
      <c r="Y38" s="1"/>
      <c r="Z38" s="1"/>
    </row>
    <row r="39" spans="1:26" ht="15.75" customHeight="1">
      <c r="A39" s="1">
        <v>1204</v>
      </c>
      <c r="B39" s="1" t="s">
        <v>191</v>
      </c>
      <c r="C39" s="1" t="s">
        <v>24</v>
      </c>
      <c r="D39" s="1" t="s">
        <v>26</v>
      </c>
      <c r="E39" s="1" t="s">
        <v>29</v>
      </c>
      <c r="F39" s="1" t="s">
        <v>27</v>
      </c>
      <c r="G39" s="1"/>
      <c r="H39" s="1" t="s">
        <v>28</v>
      </c>
      <c r="I39" s="1" t="s">
        <v>69</v>
      </c>
      <c r="J39" s="1" t="s">
        <v>69</v>
      </c>
      <c r="K39" s="1" t="s">
        <v>192</v>
      </c>
      <c r="L39" s="1"/>
      <c r="M39" s="1" t="s">
        <v>24</v>
      </c>
      <c r="N39" s="1" t="s">
        <v>193</v>
      </c>
      <c r="O39" s="1" t="s">
        <v>26</v>
      </c>
      <c r="P39" s="1" t="s">
        <v>29</v>
      </c>
      <c r="Q39" s="1" t="s">
        <v>110</v>
      </c>
      <c r="R39" s="1" t="s">
        <v>111</v>
      </c>
      <c r="S39" s="1"/>
      <c r="T39" s="1" t="s">
        <v>44</v>
      </c>
      <c r="U39" s="1" t="s">
        <v>76</v>
      </c>
      <c r="V39" s="1" t="s">
        <v>59</v>
      </c>
      <c r="W39" s="1" t="s">
        <v>51</v>
      </c>
      <c r="X39" s="1" t="s">
        <v>38</v>
      </c>
      <c r="Y39" s="1"/>
      <c r="Z39" s="1"/>
    </row>
    <row r="40" spans="1:26" ht="15.75" customHeight="1">
      <c r="A40" s="1">
        <v>1203</v>
      </c>
      <c r="B40" s="1" t="s">
        <v>194</v>
      </c>
      <c r="C40" s="1" t="s">
        <v>24</v>
      </c>
      <c r="D40" s="1" t="s">
        <v>25</v>
      </c>
      <c r="E40" s="1" t="s">
        <v>25</v>
      </c>
      <c r="F40" s="1" t="s">
        <v>27</v>
      </c>
      <c r="G40" s="1"/>
      <c r="H40" s="1" t="s">
        <v>28</v>
      </c>
      <c r="I40" s="1" t="s">
        <v>28</v>
      </c>
      <c r="J40" s="1" t="s">
        <v>28</v>
      </c>
      <c r="K40" s="1" t="s">
        <v>195</v>
      </c>
      <c r="L40" s="1"/>
      <c r="M40" s="1" t="s">
        <v>24</v>
      </c>
      <c r="N40" s="1"/>
      <c r="O40" s="1" t="s">
        <v>25</v>
      </c>
      <c r="P40" s="1" t="s">
        <v>28</v>
      </c>
      <c r="Q40" s="1" t="s">
        <v>56</v>
      </c>
      <c r="R40" s="1" t="s">
        <v>117</v>
      </c>
      <c r="S40" s="1"/>
      <c r="T40" s="1" t="s">
        <v>34</v>
      </c>
      <c r="U40" s="1" t="s">
        <v>76</v>
      </c>
      <c r="V40" s="1" t="s">
        <v>96</v>
      </c>
      <c r="W40" s="1" t="s">
        <v>118</v>
      </c>
      <c r="X40" s="1" t="s">
        <v>60</v>
      </c>
      <c r="Y40" s="1"/>
      <c r="Z40" s="1"/>
    </row>
    <row r="41" spans="1:26" ht="15.75" customHeight="1">
      <c r="A41" s="1">
        <v>1202</v>
      </c>
      <c r="B41" s="1" t="s">
        <v>196</v>
      </c>
      <c r="C41" s="1" t="s">
        <v>24</v>
      </c>
      <c r="D41" s="1" t="s">
        <v>25</v>
      </c>
      <c r="E41" s="1" t="s">
        <v>29</v>
      </c>
      <c r="F41" s="1" t="s">
        <v>47</v>
      </c>
      <c r="G41" s="1"/>
      <c r="H41" s="1" t="s">
        <v>29</v>
      </c>
      <c r="I41" s="1" t="s">
        <v>69</v>
      </c>
      <c r="J41" s="1" t="s">
        <v>69</v>
      </c>
      <c r="K41" s="1" t="s">
        <v>168</v>
      </c>
      <c r="L41" s="1"/>
      <c r="M41" s="1" t="s">
        <v>24</v>
      </c>
      <c r="N41" s="1" t="s">
        <v>197</v>
      </c>
      <c r="O41" s="1" t="s">
        <v>25</v>
      </c>
      <c r="P41" s="1" t="s">
        <v>28</v>
      </c>
      <c r="Q41" s="1" t="s">
        <v>110</v>
      </c>
      <c r="R41" s="1" t="s">
        <v>117</v>
      </c>
      <c r="S41" s="1"/>
      <c r="T41" s="1" t="s">
        <v>34</v>
      </c>
      <c r="U41" s="1" t="s">
        <v>76</v>
      </c>
      <c r="V41" s="1" t="s">
        <v>36</v>
      </c>
      <c r="W41" s="1" t="s">
        <v>51</v>
      </c>
      <c r="X41" s="1" t="s">
        <v>45</v>
      </c>
      <c r="Y41" s="1"/>
      <c r="Z41" s="1"/>
    </row>
    <row r="42" spans="1:26" ht="15.75" customHeight="1">
      <c r="A42" s="1">
        <v>1201</v>
      </c>
      <c r="B42" s="1" t="s">
        <v>198</v>
      </c>
      <c r="C42" s="1" t="s">
        <v>24</v>
      </c>
      <c r="D42" s="1" t="s">
        <v>25</v>
      </c>
      <c r="E42" s="1" t="s">
        <v>26</v>
      </c>
      <c r="F42" s="1" t="s">
        <v>140</v>
      </c>
      <c r="G42" s="1"/>
      <c r="H42" s="1" t="s">
        <v>26</v>
      </c>
      <c r="I42" s="1" t="s">
        <v>26</v>
      </c>
      <c r="J42" s="1" t="s">
        <v>26</v>
      </c>
      <c r="K42" s="1" t="s">
        <v>199</v>
      </c>
      <c r="L42" s="1"/>
      <c r="M42" s="1" t="s">
        <v>31</v>
      </c>
      <c r="N42" s="1" t="s">
        <v>200</v>
      </c>
      <c r="O42" s="1" t="s">
        <v>26</v>
      </c>
      <c r="P42" s="1" t="s">
        <v>26</v>
      </c>
      <c r="Q42" s="1" t="s">
        <v>32</v>
      </c>
      <c r="R42" s="1" t="s">
        <v>201</v>
      </c>
      <c r="S42" s="1"/>
      <c r="T42" s="1" t="s">
        <v>44</v>
      </c>
      <c r="U42" s="1" t="s">
        <v>122</v>
      </c>
      <c r="V42" s="1" t="s">
        <v>67</v>
      </c>
      <c r="W42" s="1" t="s">
        <v>6</v>
      </c>
      <c r="X42" s="1" t="s">
        <v>38</v>
      </c>
      <c r="Y42" s="1"/>
      <c r="Z42" s="1"/>
    </row>
    <row r="43" spans="1:26" ht="15.75" customHeight="1">
      <c r="A43" s="1">
        <v>1200</v>
      </c>
      <c r="B43" s="1" t="s">
        <v>202</v>
      </c>
      <c r="C43" s="1" t="s">
        <v>24</v>
      </c>
      <c r="D43" s="1" t="s">
        <v>28</v>
      </c>
      <c r="E43" s="1" t="s">
        <v>29</v>
      </c>
      <c r="F43" s="1" t="s">
        <v>62</v>
      </c>
      <c r="G43" s="1"/>
      <c r="H43" s="1" t="s">
        <v>29</v>
      </c>
      <c r="I43" s="1" t="s">
        <v>26</v>
      </c>
      <c r="J43" s="1" t="s">
        <v>29</v>
      </c>
      <c r="K43" s="1" t="s">
        <v>203</v>
      </c>
      <c r="L43" s="1"/>
      <c r="M43" s="1" t="s">
        <v>24</v>
      </c>
      <c r="N43" s="1" t="s">
        <v>204</v>
      </c>
      <c r="O43" s="1" t="s">
        <v>25</v>
      </c>
      <c r="P43" s="1" t="s">
        <v>28</v>
      </c>
      <c r="Q43" s="1" t="s">
        <v>56</v>
      </c>
      <c r="R43" s="1" t="s">
        <v>33</v>
      </c>
      <c r="S43" s="1"/>
      <c r="T43" s="1" t="s">
        <v>101</v>
      </c>
      <c r="U43" s="1" t="s">
        <v>35</v>
      </c>
      <c r="V43" s="1" t="s">
        <v>59</v>
      </c>
      <c r="W43" s="1" t="s">
        <v>118</v>
      </c>
      <c r="X43" s="1" t="s">
        <v>205</v>
      </c>
      <c r="Y43" s="1"/>
      <c r="Z43" s="1"/>
    </row>
    <row r="44" spans="1:26" ht="15.75" customHeight="1">
      <c r="A44" s="1">
        <v>1199</v>
      </c>
      <c r="B44" s="1" t="s">
        <v>206</v>
      </c>
      <c r="C44" s="1" t="s">
        <v>24</v>
      </c>
      <c r="D44" s="1" t="s">
        <v>25</v>
      </c>
      <c r="E44" s="1" t="s">
        <v>28</v>
      </c>
      <c r="F44" s="1" t="s">
        <v>207</v>
      </c>
      <c r="G44" s="1"/>
      <c r="H44" s="1" t="s">
        <v>26</v>
      </c>
      <c r="I44" s="1" t="s">
        <v>26</v>
      </c>
      <c r="J44" s="1" t="s">
        <v>26</v>
      </c>
      <c r="K44" s="1" t="s">
        <v>203</v>
      </c>
      <c r="L44" s="1"/>
      <c r="M44" s="1" t="s">
        <v>24</v>
      </c>
      <c r="N44" s="1" t="s">
        <v>208</v>
      </c>
      <c r="O44" s="1" t="s">
        <v>25</v>
      </c>
      <c r="P44" s="1" t="s">
        <v>28</v>
      </c>
      <c r="Q44" s="1" t="s">
        <v>32</v>
      </c>
      <c r="R44" s="1" t="s">
        <v>80</v>
      </c>
      <c r="S44" s="1"/>
      <c r="T44" s="1" t="s">
        <v>101</v>
      </c>
      <c r="U44" s="1" t="s">
        <v>76</v>
      </c>
      <c r="V44" s="1" t="s">
        <v>67</v>
      </c>
      <c r="W44" s="1" t="s">
        <v>6</v>
      </c>
      <c r="X44" s="1" t="s">
        <v>60</v>
      </c>
      <c r="Y44" s="1"/>
      <c r="Z44" s="1"/>
    </row>
    <row r="45" spans="1:26" ht="15.75" customHeight="1">
      <c r="A45" s="1">
        <v>1198</v>
      </c>
      <c r="B45" s="1" t="s">
        <v>209</v>
      </c>
      <c r="C45" s="1" t="s">
        <v>24</v>
      </c>
      <c r="D45" s="1" t="s">
        <v>25</v>
      </c>
      <c r="E45" s="1" t="s">
        <v>26</v>
      </c>
      <c r="F45" s="1" t="s">
        <v>210</v>
      </c>
      <c r="G45" s="1"/>
      <c r="H45" s="1" t="s">
        <v>26</v>
      </c>
      <c r="I45" s="1" t="s">
        <v>26</v>
      </c>
      <c r="J45" s="1" t="s">
        <v>26</v>
      </c>
      <c r="K45" s="1" t="s">
        <v>211</v>
      </c>
      <c r="L45" s="1"/>
      <c r="M45" s="1" t="s">
        <v>24</v>
      </c>
      <c r="N45" s="1"/>
      <c r="O45" s="1" t="s">
        <v>25</v>
      </c>
      <c r="P45" s="1" t="s">
        <v>28</v>
      </c>
      <c r="Q45" s="1" t="s">
        <v>32</v>
      </c>
      <c r="R45" s="1" t="s">
        <v>80</v>
      </c>
      <c r="S45" s="1"/>
      <c r="T45" s="1" t="s">
        <v>101</v>
      </c>
      <c r="U45" s="1" t="s">
        <v>6</v>
      </c>
      <c r="V45" s="1" t="s">
        <v>59</v>
      </c>
      <c r="W45" s="1" t="s">
        <v>106</v>
      </c>
      <c r="X45" s="1" t="s">
        <v>38</v>
      </c>
      <c r="Y45" s="1"/>
      <c r="Z45" s="1"/>
    </row>
    <row r="46" spans="1:26" ht="15.75" customHeight="1">
      <c r="A46" s="1">
        <v>1197</v>
      </c>
      <c r="B46" s="1" t="s">
        <v>212</v>
      </c>
      <c r="C46" s="1" t="s">
        <v>24</v>
      </c>
      <c r="D46" s="1" t="s">
        <v>25</v>
      </c>
      <c r="E46" s="1" t="s">
        <v>29</v>
      </c>
      <c r="F46" s="1" t="s">
        <v>140</v>
      </c>
      <c r="G46" s="1"/>
      <c r="H46" s="1" t="s">
        <v>26</v>
      </c>
      <c r="I46" s="1" t="s">
        <v>28</v>
      </c>
      <c r="J46" s="1" t="s">
        <v>26</v>
      </c>
      <c r="K46" s="1" t="s">
        <v>213</v>
      </c>
      <c r="L46" s="1"/>
      <c r="M46" s="1" t="s">
        <v>24</v>
      </c>
      <c r="N46" s="2" t="s">
        <v>214</v>
      </c>
      <c r="O46" s="1" t="s">
        <v>26</v>
      </c>
      <c r="P46" s="1" t="s">
        <v>28</v>
      </c>
      <c r="Q46" s="1" t="s">
        <v>56</v>
      </c>
      <c r="R46" s="1" t="s">
        <v>33</v>
      </c>
      <c r="S46" s="1"/>
      <c r="T46" s="1" t="s">
        <v>44</v>
      </c>
      <c r="U46" s="1" t="s">
        <v>35</v>
      </c>
      <c r="V46" s="1" t="s">
        <v>67</v>
      </c>
      <c r="W46" s="1" t="s">
        <v>51</v>
      </c>
      <c r="X46" s="1" t="s">
        <v>38</v>
      </c>
      <c r="Y46" s="1"/>
      <c r="Z46" s="1"/>
    </row>
    <row r="47" spans="1:26" ht="15.75" customHeight="1">
      <c r="A47" s="1">
        <v>1196</v>
      </c>
      <c r="B47" s="1" t="s">
        <v>215</v>
      </c>
      <c r="C47" s="1" t="s">
        <v>24</v>
      </c>
      <c r="D47" s="1" t="s">
        <v>25</v>
      </c>
      <c r="E47" s="1" t="s">
        <v>29</v>
      </c>
      <c r="F47" s="1" t="s">
        <v>47</v>
      </c>
      <c r="G47" s="1"/>
      <c r="H47" s="1" t="s">
        <v>29</v>
      </c>
      <c r="I47" s="1" t="s">
        <v>69</v>
      </c>
      <c r="J47" s="1" t="s">
        <v>29</v>
      </c>
      <c r="K47" s="1" t="s">
        <v>216</v>
      </c>
      <c r="L47" s="1"/>
      <c r="M47" s="1" t="s">
        <v>24</v>
      </c>
      <c r="N47" s="2" t="s">
        <v>217</v>
      </c>
      <c r="O47" s="1" t="s">
        <v>25</v>
      </c>
      <c r="P47" s="1" t="s">
        <v>29</v>
      </c>
      <c r="Q47" s="1" t="s">
        <v>56</v>
      </c>
      <c r="R47" s="1" t="s">
        <v>71</v>
      </c>
      <c r="S47" s="1"/>
      <c r="T47" s="1" t="s">
        <v>44</v>
      </c>
      <c r="U47" s="1" t="s">
        <v>35</v>
      </c>
      <c r="V47" s="1" t="s">
        <v>59</v>
      </c>
      <c r="W47" s="1" t="s">
        <v>112</v>
      </c>
      <c r="X47" s="1" t="s">
        <v>38</v>
      </c>
      <c r="Y47" s="1"/>
      <c r="Z47" s="1"/>
    </row>
    <row r="48" spans="1:26" ht="15.75" customHeight="1">
      <c r="A48" s="1">
        <v>1195</v>
      </c>
      <c r="B48" s="1" t="s">
        <v>218</v>
      </c>
      <c r="C48" s="1" t="s">
        <v>24</v>
      </c>
      <c r="D48" s="1" t="s">
        <v>25</v>
      </c>
      <c r="E48" s="1" t="s">
        <v>28</v>
      </c>
      <c r="F48" s="1" t="s">
        <v>85</v>
      </c>
      <c r="G48" s="1"/>
      <c r="H48" s="1" t="s">
        <v>28</v>
      </c>
      <c r="I48" s="1" t="s">
        <v>28</v>
      </c>
      <c r="J48" s="1" t="s">
        <v>28</v>
      </c>
      <c r="K48" s="1" t="s">
        <v>219</v>
      </c>
      <c r="L48" s="1"/>
      <c r="M48" s="1" t="s">
        <v>31</v>
      </c>
      <c r="N48" s="1"/>
      <c r="O48" s="1" t="s">
        <v>26</v>
      </c>
      <c r="P48" s="1" t="s">
        <v>29</v>
      </c>
      <c r="Q48" s="1" t="s">
        <v>110</v>
      </c>
      <c r="R48" s="1" t="s">
        <v>33</v>
      </c>
      <c r="S48" s="1"/>
      <c r="T48" s="1" t="s">
        <v>44</v>
      </c>
      <c r="U48" s="1" t="s">
        <v>81</v>
      </c>
      <c r="V48" s="1" t="s">
        <v>96</v>
      </c>
      <c r="W48" s="1" t="s">
        <v>6</v>
      </c>
      <c r="X48" s="1" t="s">
        <v>38</v>
      </c>
      <c r="Y48" s="1"/>
      <c r="Z48" s="1"/>
    </row>
    <row r="49" spans="1:26" ht="15.75" customHeight="1">
      <c r="A49" s="1">
        <v>1194</v>
      </c>
      <c r="B49" s="1" t="s">
        <v>220</v>
      </c>
      <c r="C49" s="1" t="s">
        <v>24</v>
      </c>
      <c r="D49" s="1" t="s">
        <v>25</v>
      </c>
      <c r="E49" s="1" t="s">
        <v>29</v>
      </c>
      <c r="F49" s="1" t="s">
        <v>85</v>
      </c>
      <c r="G49" s="1"/>
      <c r="H49" s="1" t="s">
        <v>26</v>
      </c>
      <c r="I49" s="1" t="s">
        <v>28</v>
      </c>
      <c r="J49" s="1" t="s">
        <v>28</v>
      </c>
      <c r="K49" s="1" t="s">
        <v>221</v>
      </c>
      <c r="L49" s="1"/>
      <c r="M49" s="1" t="s">
        <v>24</v>
      </c>
      <c r="N49" s="2" t="s">
        <v>222</v>
      </c>
      <c r="O49" s="1" t="s">
        <v>25</v>
      </c>
      <c r="P49" s="1" t="s">
        <v>26</v>
      </c>
      <c r="Q49" s="1" t="s">
        <v>49</v>
      </c>
      <c r="R49" s="1" t="s">
        <v>71</v>
      </c>
      <c r="S49" s="1"/>
      <c r="T49" s="1" t="s">
        <v>44</v>
      </c>
      <c r="U49" s="1" t="s">
        <v>76</v>
      </c>
      <c r="V49" s="1" t="s">
        <v>67</v>
      </c>
      <c r="W49" s="1" t="s">
        <v>51</v>
      </c>
      <c r="X49" s="1" t="s">
        <v>45</v>
      </c>
      <c r="Y49" s="1"/>
      <c r="Z49" s="1"/>
    </row>
    <row r="50" spans="1:26" ht="15.75" customHeight="1">
      <c r="A50" s="1">
        <v>1193</v>
      </c>
      <c r="B50" s="1" t="s">
        <v>223</v>
      </c>
      <c r="C50" s="1" t="s">
        <v>24</v>
      </c>
      <c r="D50" s="1" t="s">
        <v>25</v>
      </c>
      <c r="E50" s="1" t="s">
        <v>25</v>
      </c>
      <c r="F50" s="1" t="s">
        <v>114</v>
      </c>
      <c r="G50" s="1"/>
      <c r="H50" s="1" t="s">
        <v>25</v>
      </c>
      <c r="I50" s="1" t="s">
        <v>29</v>
      </c>
      <c r="J50" s="1" t="s">
        <v>28</v>
      </c>
      <c r="K50" s="1" t="s">
        <v>203</v>
      </c>
      <c r="L50" s="1"/>
      <c r="M50" s="1" t="s">
        <v>24</v>
      </c>
      <c r="N50" s="1" t="s">
        <v>224</v>
      </c>
      <c r="O50" s="1" t="s">
        <v>26</v>
      </c>
      <c r="P50" s="1" t="s">
        <v>29</v>
      </c>
      <c r="Q50" s="1" t="s">
        <v>32</v>
      </c>
      <c r="R50" s="1" t="s">
        <v>33</v>
      </c>
      <c r="S50" s="1"/>
      <c r="T50" s="1" t="s">
        <v>44</v>
      </c>
      <c r="U50" s="1" t="s">
        <v>76</v>
      </c>
      <c r="V50" s="1" t="s">
        <v>67</v>
      </c>
      <c r="W50" s="1" t="s">
        <v>118</v>
      </c>
      <c r="X50" s="1" t="s">
        <v>38</v>
      </c>
      <c r="Y50" s="1"/>
      <c r="Z50" s="1"/>
    </row>
    <row r="51" spans="1:26" ht="15.75" customHeight="1">
      <c r="A51" s="1">
        <v>1192</v>
      </c>
      <c r="B51" s="1" t="s">
        <v>225</v>
      </c>
      <c r="C51" s="1" t="s">
        <v>24</v>
      </c>
      <c r="D51" s="1" t="s">
        <v>26</v>
      </c>
      <c r="E51" s="1" t="s">
        <v>29</v>
      </c>
      <c r="F51" s="1" t="s">
        <v>98</v>
      </c>
      <c r="G51" s="1"/>
      <c r="H51" s="1" t="s">
        <v>28</v>
      </c>
      <c r="I51" s="1" t="s">
        <v>29</v>
      </c>
      <c r="J51" s="1" t="s">
        <v>26</v>
      </c>
      <c r="K51" s="1" t="s">
        <v>226</v>
      </c>
      <c r="L51" s="1"/>
      <c r="M51" s="1" t="s">
        <v>24</v>
      </c>
      <c r="N51" s="1" t="s">
        <v>227</v>
      </c>
      <c r="O51" s="1" t="s">
        <v>29</v>
      </c>
      <c r="P51" s="1" t="s">
        <v>29</v>
      </c>
      <c r="Q51" s="1" t="s">
        <v>56</v>
      </c>
      <c r="R51" s="1" t="s">
        <v>75</v>
      </c>
      <c r="S51" s="1"/>
      <c r="T51" s="1" t="s">
        <v>44</v>
      </c>
      <c r="U51" s="1" t="s">
        <v>35</v>
      </c>
      <c r="V51" s="1" t="s">
        <v>59</v>
      </c>
      <c r="W51" s="1" t="s">
        <v>112</v>
      </c>
      <c r="X51" s="1" t="s">
        <v>38</v>
      </c>
      <c r="Y51" s="1"/>
      <c r="Z51" s="1"/>
    </row>
    <row r="52" spans="1:26" ht="15.75" customHeight="1">
      <c r="A52" s="1">
        <v>1191</v>
      </c>
      <c r="B52" s="1" t="s">
        <v>228</v>
      </c>
      <c r="C52" s="1" t="s">
        <v>24</v>
      </c>
      <c r="D52" s="1" t="s">
        <v>25</v>
      </c>
      <c r="E52" s="1" t="s">
        <v>28</v>
      </c>
      <c r="F52" s="1" t="s">
        <v>27</v>
      </c>
      <c r="G52" s="1"/>
      <c r="H52" s="1" t="s">
        <v>26</v>
      </c>
      <c r="I52" s="1" t="s">
        <v>26</v>
      </c>
      <c r="J52" s="1" t="s">
        <v>26</v>
      </c>
      <c r="K52" s="1" t="s">
        <v>229</v>
      </c>
      <c r="L52" s="1"/>
      <c r="M52" s="1" t="s">
        <v>31</v>
      </c>
      <c r="N52" s="1" t="s">
        <v>230</v>
      </c>
      <c r="O52" s="1" t="s">
        <v>25</v>
      </c>
      <c r="P52" s="1" t="s">
        <v>28</v>
      </c>
      <c r="Q52" s="1" t="s">
        <v>32</v>
      </c>
      <c r="R52" s="1" t="s">
        <v>80</v>
      </c>
      <c r="S52" s="1"/>
      <c r="T52" s="1" t="s">
        <v>65</v>
      </c>
      <c r="U52" s="1" t="s">
        <v>50</v>
      </c>
      <c r="V52" s="1" t="s">
        <v>96</v>
      </c>
      <c r="W52" s="1" t="s">
        <v>51</v>
      </c>
      <c r="X52" s="1" t="s">
        <v>60</v>
      </c>
      <c r="Y52" s="1"/>
      <c r="Z52" s="1"/>
    </row>
    <row r="53" spans="1:26" ht="15.75" customHeight="1">
      <c r="A53" s="1">
        <v>1190</v>
      </c>
      <c r="B53" s="1" t="s">
        <v>231</v>
      </c>
      <c r="C53" s="1" t="s">
        <v>24</v>
      </c>
      <c r="D53" s="1" t="s">
        <v>69</v>
      </c>
      <c r="E53" s="1" t="s">
        <v>29</v>
      </c>
      <c r="F53" s="1" t="s">
        <v>62</v>
      </c>
      <c r="G53" s="1"/>
      <c r="H53" s="1" t="s">
        <v>26</v>
      </c>
      <c r="I53" s="1" t="s">
        <v>29</v>
      </c>
      <c r="J53" s="1" t="s">
        <v>29</v>
      </c>
      <c r="K53" s="1" t="s">
        <v>232</v>
      </c>
      <c r="L53" s="1"/>
      <c r="M53" s="1" t="s">
        <v>24</v>
      </c>
      <c r="N53" s="1" t="s">
        <v>233</v>
      </c>
      <c r="O53" s="1" t="s">
        <v>26</v>
      </c>
      <c r="P53" s="1" t="s">
        <v>28</v>
      </c>
      <c r="Q53" s="1" t="s">
        <v>56</v>
      </c>
      <c r="R53" s="1" t="s">
        <v>80</v>
      </c>
      <c r="S53" s="1"/>
      <c r="T53" s="1" t="s">
        <v>101</v>
      </c>
      <c r="U53" s="1" t="s">
        <v>122</v>
      </c>
      <c r="V53" s="1" t="s">
        <v>59</v>
      </c>
      <c r="W53" s="1" t="s">
        <v>6</v>
      </c>
      <c r="X53" s="1" t="s">
        <v>60</v>
      </c>
      <c r="Y53" s="1"/>
      <c r="Z53" s="1"/>
    </row>
    <row r="54" spans="1:26" ht="15.75" customHeight="1">
      <c r="A54" s="1">
        <v>1189</v>
      </c>
      <c r="B54" s="1" t="s">
        <v>234</v>
      </c>
      <c r="C54" s="1" t="s">
        <v>24</v>
      </c>
      <c r="D54" s="1" t="s">
        <v>69</v>
      </c>
      <c r="E54" s="1" t="s">
        <v>29</v>
      </c>
      <c r="F54" s="1" t="s">
        <v>47</v>
      </c>
      <c r="G54" s="1"/>
      <c r="H54" s="1" t="s">
        <v>28</v>
      </c>
      <c r="I54" s="1" t="s">
        <v>29</v>
      </c>
      <c r="J54" s="1" t="s">
        <v>29</v>
      </c>
      <c r="K54" s="1" t="s">
        <v>235</v>
      </c>
      <c r="L54" s="1"/>
      <c r="M54" s="1" t="s">
        <v>24</v>
      </c>
      <c r="N54" s="1" t="s">
        <v>236</v>
      </c>
      <c r="O54" s="1" t="s">
        <v>25</v>
      </c>
      <c r="P54" s="1" t="s">
        <v>29</v>
      </c>
      <c r="Q54" s="1" t="s">
        <v>32</v>
      </c>
      <c r="R54" s="1" t="s">
        <v>183</v>
      </c>
      <c r="S54" s="1"/>
      <c r="T54" s="1" t="s">
        <v>44</v>
      </c>
      <c r="U54" s="1" t="s">
        <v>35</v>
      </c>
      <c r="V54" s="1" t="s">
        <v>59</v>
      </c>
      <c r="W54" s="1" t="s">
        <v>6</v>
      </c>
      <c r="X54" s="1" t="s">
        <v>38</v>
      </c>
      <c r="Y54" s="1"/>
      <c r="Z54" s="1"/>
    </row>
    <row r="55" spans="1:26" ht="15.75" customHeight="1">
      <c r="A55" s="1">
        <v>1188</v>
      </c>
      <c r="B55" s="1" t="s">
        <v>237</v>
      </c>
      <c r="C55" s="1" t="s">
        <v>24</v>
      </c>
      <c r="D55" s="1" t="s">
        <v>26</v>
      </c>
      <c r="E55" s="1" t="s">
        <v>28</v>
      </c>
      <c r="F55" s="1" t="s">
        <v>98</v>
      </c>
      <c r="G55" s="1"/>
      <c r="H55" s="1" t="s">
        <v>26</v>
      </c>
      <c r="I55" s="1" t="s">
        <v>29</v>
      </c>
      <c r="J55" s="1" t="s">
        <v>28</v>
      </c>
      <c r="K55" s="1" t="s">
        <v>238</v>
      </c>
      <c r="L55" s="1"/>
      <c r="M55" s="1" t="s">
        <v>24</v>
      </c>
      <c r="N55" s="1" t="s">
        <v>239</v>
      </c>
      <c r="O55" s="1" t="s">
        <v>25</v>
      </c>
      <c r="P55" s="1" t="s">
        <v>29</v>
      </c>
      <c r="Q55" s="1" t="s">
        <v>56</v>
      </c>
      <c r="R55" s="1" t="s">
        <v>71</v>
      </c>
      <c r="S55" s="1"/>
      <c r="T55" s="1" t="s">
        <v>44</v>
      </c>
      <c r="U55" s="1" t="s">
        <v>81</v>
      </c>
      <c r="V55" s="1" t="s">
        <v>96</v>
      </c>
      <c r="W55" s="1" t="s">
        <v>51</v>
      </c>
      <c r="X55" s="1" t="s">
        <v>38</v>
      </c>
      <c r="Y55" s="1"/>
      <c r="Z55" s="1"/>
    </row>
    <row r="56" spans="1:26" ht="15.75" customHeight="1">
      <c r="A56" s="1">
        <v>1187</v>
      </c>
      <c r="B56" s="1" t="s">
        <v>240</v>
      </c>
      <c r="C56" s="1" t="s">
        <v>31</v>
      </c>
      <c r="D56" s="1" t="s">
        <v>26</v>
      </c>
      <c r="E56" s="1" t="s">
        <v>28</v>
      </c>
      <c r="F56" s="1" t="s">
        <v>85</v>
      </c>
      <c r="G56" s="1"/>
      <c r="H56" s="1" t="s">
        <v>26</v>
      </c>
      <c r="I56" s="1" t="s">
        <v>28</v>
      </c>
      <c r="J56" s="1" t="s">
        <v>28</v>
      </c>
      <c r="K56" s="1" t="s">
        <v>241</v>
      </c>
      <c r="L56" s="1" t="s">
        <v>242</v>
      </c>
      <c r="M56" s="1" t="s">
        <v>31</v>
      </c>
      <c r="N56" s="1"/>
      <c r="O56" s="1" t="s">
        <v>28</v>
      </c>
      <c r="P56" s="1" t="s">
        <v>25</v>
      </c>
      <c r="Q56" s="1" t="s">
        <v>110</v>
      </c>
      <c r="R56" s="1" t="s">
        <v>75</v>
      </c>
      <c r="S56" s="1"/>
      <c r="T56" s="1" t="s">
        <v>44</v>
      </c>
      <c r="U56" s="1" t="s">
        <v>35</v>
      </c>
      <c r="V56" s="1" t="s">
        <v>59</v>
      </c>
      <c r="W56" s="1" t="s">
        <v>6</v>
      </c>
      <c r="X56" s="1" t="s">
        <v>60</v>
      </c>
      <c r="Y56" s="1"/>
      <c r="Z56" s="1"/>
    </row>
    <row r="57" spans="1:26" ht="15.75" customHeight="1">
      <c r="A57" s="1">
        <v>1186</v>
      </c>
      <c r="B57" s="1" t="s">
        <v>243</v>
      </c>
      <c r="C57" s="1" t="s">
        <v>24</v>
      </c>
      <c r="D57" s="1" t="s">
        <v>25</v>
      </c>
      <c r="E57" s="1" t="s">
        <v>29</v>
      </c>
      <c r="F57" s="1" t="s">
        <v>85</v>
      </c>
      <c r="G57" s="1"/>
      <c r="H57" s="1" t="s">
        <v>28</v>
      </c>
      <c r="I57" s="1" t="s">
        <v>29</v>
      </c>
      <c r="J57" s="1" t="s">
        <v>29</v>
      </c>
      <c r="K57" s="1" t="s">
        <v>244</v>
      </c>
      <c r="L57" s="1"/>
      <c r="M57" s="1" t="s">
        <v>24</v>
      </c>
      <c r="N57" s="2" t="s">
        <v>245</v>
      </c>
      <c r="O57" s="1" t="s">
        <v>25</v>
      </c>
      <c r="P57" s="1" t="s">
        <v>29</v>
      </c>
      <c r="Q57" s="1" t="s">
        <v>32</v>
      </c>
      <c r="R57" s="1" t="s">
        <v>71</v>
      </c>
      <c r="S57" s="1"/>
      <c r="T57" s="1" t="s">
        <v>101</v>
      </c>
      <c r="U57" s="1" t="s">
        <v>76</v>
      </c>
      <c r="V57" s="1" t="s">
        <v>59</v>
      </c>
      <c r="W57" s="1" t="s">
        <v>112</v>
      </c>
      <c r="X57" s="1" t="s">
        <v>60</v>
      </c>
      <c r="Y57" s="1"/>
      <c r="Z57" s="1"/>
    </row>
    <row r="58" spans="1:26" ht="15.75" customHeight="1">
      <c r="A58" s="1">
        <v>1185</v>
      </c>
      <c r="B58" s="1" t="s">
        <v>246</v>
      </c>
      <c r="C58" s="1" t="s">
        <v>24</v>
      </c>
      <c r="D58" s="1" t="s">
        <v>26</v>
      </c>
      <c r="E58" s="1" t="s">
        <v>28</v>
      </c>
      <c r="F58" s="1" t="s">
        <v>85</v>
      </c>
      <c r="G58" s="1"/>
      <c r="H58" s="1" t="s">
        <v>28</v>
      </c>
      <c r="I58" s="1" t="s">
        <v>28</v>
      </c>
      <c r="J58" s="1" t="s">
        <v>28</v>
      </c>
      <c r="K58" s="1" t="s">
        <v>247</v>
      </c>
      <c r="L58" s="1"/>
      <c r="M58" s="1" t="s">
        <v>24</v>
      </c>
      <c r="N58" s="1" t="s">
        <v>248</v>
      </c>
      <c r="O58" s="1" t="s">
        <v>25</v>
      </c>
      <c r="P58" s="1" t="s">
        <v>28</v>
      </c>
      <c r="Q58" s="1" t="s">
        <v>32</v>
      </c>
      <c r="R58" s="1" t="s">
        <v>71</v>
      </c>
      <c r="S58" s="1"/>
      <c r="T58" s="1" t="s">
        <v>44</v>
      </c>
      <c r="U58" s="1" t="s">
        <v>76</v>
      </c>
      <c r="V58" s="1" t="s">
        <v>67</v>
      </c>
      <c r="W58" s="1" t="s">
        <v>51</v>
      </c>
      <c r="X58" s="1" t="s">
        <v>38</v>
      </c>
      <c r="Y58" s="1"/>
      <c r="Z58" s="1"/>
    </row>
    <row r="59" spans="1:26" ht="15.75" customHeight="1">
      <c r="A59" s="1">
        <v>1184</v>
      </c>
      <c r="B59" s="1" t="s">
        <v>249</v>
      </c>
      <c r="C59" s="1" t="s">
        <v>24</v>
      </c>
      <c r="D59" s="1" t="s">
        <v>26</v>
      </c>
      <c r="E59" s="1" t="s">
        <v>26</v>
      </c>
      <c r="F59" s="1" t="s">
        <v>140</v>
      </c>
      <c r="G59" s="1"/>
      <c r="H59" s="1" t="s">
        <v>25</v>
      </c>
      <c r="I59" s="1" t="s">
        <v>26</v>
      </c>
      <c r="J59" s="1" t="s">
        <v>28</v>
      </c>
      <c r="K59" s="1" t="s">
        <v>41</v>
      </c>
      <c r="L59" s="1"/>
      <c r="M59" s="1" t="s">
        <v>31</v>
      </c>
      <c r="N59" s="1" t="s">
        <v>250</v>
      </c>
      <c r="O59" s="1" t="s">
        <v>26</v>
      </c>
      <c r="P59" s="1" t="s">
        <v>28</v>
      </c>
      <c r="Q59" s="1" t="s">
        <v>49</v>
      </c>
      <c r="R59" s="1" t="s">
        <v>71</v>
      </c>
      <c r="S59" s="1"/>
      <c r="T59" s="1" t="s">
        <v>44</v>
      </c>
      <c r="U59" s="1" t="s">
        <v>76</v>
      </c>
      <c r="V59" s="1" t="s">
        <v>67</v>
      </c>
      <c r="W59" s="1" t="s">
        <v>106</v>
      </c>
      <c r="X59" s="1" t="s">
        <v>60</v>
      </c>
      <c r="Y59" s="1"/>
      <c r="Z59" s="1"/>
    </row>
    <row r="60" spans="1:26" ht="15.75" customHeight="1">
      <c r="A60" s="1">
        <v>1183</v>
      </c>
      <c r="B60" s="1" t="s">
        <v>251</v>
      </c>
      <c r="C60" s="1" t="s">
        <v>24</v>
      </c>
      <c r="D60" s="1" t="s">
        <v>26</v>
      </c>
      <c r="E60" s="1" t="s">
        <v>26</v>
      </c>
      <c r="F60" s="1" t="s">
        <v>47</v>
      </c>
      <c r="G60" s="1"/>
      <c r="H60" s="1" t="s">
        <v>28</v>
      </c>
      <c r="I60" s="1" t="s">
        <v>29</v>
      </c>
      <c r="J60" s="1" t="s">
        <v>29</v>
      </c>
      <c r="K60" s="1" t="s">
        <v>232</v>
      </c>
      <c r="L60" s="1"/>
      <c r="M60" s="1" t="s">
        <v>24</v>
      </c>
      <c r="N60" s="1"/>
      <c r="O60" s="1" t="s">
        <v>26</v>
      </c>
      <c r="P60" s="1" t="s">
        <v>28</v>
      </c>
      <c r="Q60" s="1" t="s">
        <v>56</v>
      </c>
      <c r="R60" s="1" t="s">
        <v>75</v>
      </c>
      <c r="S60" s="1"/>
      <c r="T60" s="1" t="s">
        <v>34</v>
      </c>
      <c r="U60" s="1" t="s">
        <v>35</v>
      </c>
      <c r="V60" s="1" t="s">
        <v>67</v>
      </c>
      <c r="W60" s="1" t="s">
        <v>51</v>
      </c>
      <c r="X60" s="1" t="s">
        <v>60</v>
      </c>
      <c r="Y60" s="1"/>
      <c r="Z60" s="1"/>
    </row>
    <row r="61" spans="1:26" ht="15.75" customHeight="1">
      <c r="A61" s="1">
        <v>1182</v>
      </c>
      <c r="B61" s="1" t="s">
        <v>252</v>
      </c>
      <c r="C61" s="1" t="s">
        <v>24</v>
      </c>
      <c r="D61" s="1" t="s">
        <v>25</v>
      </c>
      <c r="E61" s="1" t="s">
        <v>26</v>
      </c>
      <c r="F61" s="1" t="s">
        <v>124</v>
      </c>
      <c r="G61" s="1"/>
      <c r="H61" s="1" t="s">
        <v>26</v>
      </c>
      <c r="I61" s="1" t="s">
        <v>26</v>
      </c>
      <c r="J61" s="1" t="s">
        <v>26</v>
      </c>
      <c r="K61" s="1" t="s">
        <v>253</v>
      </c>
      <c r="L61" s="1"/>
      <c r="M61" s="1" t="s">
        <v>24</v>
      </c>
      <c r="N61" s="1" t="s">
        <v>254</v>
      </c>
      <c r="O61" s="1" t="s">
        <v>25</v>
      </c>
      <c r="P61" s="1" t="s">
        <v>26</v>
      </c>
      <c r="Q61" s="1" t="s">
        <v>56</v>
      </c>
      <c r="R61" s="1" t="s">
        <v>80</v>
      </c>
      <c r="S61" s="1"/>
      <c r="T61" s="1" t="s">
        <v>90</v>
      </c>
      <c r="U61" s="1" t="s">
        <v>6</v>
      </c>
      <c r="V61" s="1" t="s">
        <v>36</v>
      </c>
      <c r="W61" s="1" t="s">
        <v>6</v>
      </c>
      <c r="X61" s="1" t="s">
        <v>60</v>
      </c>
      <c r="Y61" s="1"/>
      <c r="Z61" s="1"/>
    </row>
    <row r="62" spans="1:26" ht="15.75" customHeight="1">
      <c r="A62" s="1">
        <v>1181</v>
      </c>
      <c r="B62" s="1" t="s">
        <v>255</v>
      </c>
      <c r="C62" s="1" t="s">
        <v>24</v>
      </c>
      <c r="D62" s="1" t="s">
        <v>26</v>
      </c>
      <c r="E62" s="1" t="s">
        <v>29</v>
      </c>
      <c r="F62" s="1" t="s">
        <v>85</v>
      </c>
      <c r="G62" s="1"/>
      <c r="H62" s="1" t="s">
        <v>26</v>
      </c>
      <c r="I62" s="1" t="s">
        <v>29</v>
      </c>
      <c r="J62" s="1" t="s">
        <v>28</v>
      </c>
      <c r="K62" s="1" t="s">
        <v>30</v>
      </c>
      <c r="L62" s="1"/>
      <c r="M62" s="1" t="s">
        <v>24</v>
      </c>
      <c r="N62" s="1"/>
      <c r="O62" s="1" t="s">
        <v>25</v>
      </c>
      <c r="P62" s="1" t="s">
        <v>69</v>
      </c>
      <c r="Q62" s="1" t="s">
        <v>56</v>
      </c>
      <c r="R62" s="1" t="s">
        <v>71</v>
      </c>
      <c r="S62" s="1"/>
      <c r="T62" s="1" t="s">
        <v>44</v>
      </c>
      <c r="U62" s="1" t="s">
        <v>76</v>
      </c>
      <c r="V62" s="1" t="s">
        <v>36</v>
      </c>
      <c r="W62" s="1" t="s">
        <v>112</v>
      </c>
      <c r="X62" s="1" t="s">
        <v>38</v>
      </c>
      <c r="Y62" s="1"/>
      <c r="Z62" s="1"/>
    </row>
    <row r="63" spans="1:26" ht="15.75" customHeight="1">
      <c r="A63" s="1">
        <v>1180</v>
      </c>
      <c r="B63" s="1" t="s">
        <v>256</v>
      </c>
      <c r="C63" s="1" t="s">
        <v>24</v>
      </c>
      <c r="D63" s="1" t="s">
        <v>25</v>
      </c>
      <c r="E63" s="1" t="s">
        <v>29</v>
      </c>
      <c r="F63" s="1" t="s">
        <v>47</v>
      </c>
      <c r="G63" s="1"/>
      <c r="H63" s="1" t="s">
        <v>29</v>
      </c>
      <c r="I63" s="1" t="s">
        <v>69</v>
      </c>
      <c r="J63" s="1" t="s">
        <v>28</v>
      </c>
      <c r="K63" s="1" t="s">
        <v>257</v>
      </c>
      <c r="L63" s="1"/>
      <c r="M63" s="1" t="s">
        <v>24</v>
      </c>
      <c r="N63" s="1" t="s">
        <v>258</v>
      </c>
      <c r="O63" s="1" t="s">
        <v>25</v>
      </c>
      <c r="P63" s="1" t="s">
        <v>29</v>
      </c>
      <c r="Q63" s="1" t="s">
        <v>110</v>
      </c>
      <c r="R63" s="1" t="s">
        <v>75</v>
      </c>
      <c r="S63" s="1"/>
      <c r="T63" s="1" t="s">
        <v>58</v>
      </c>
      <c r="U63" s="1" t="s">
        <v>35</v>
      </c>
      <c r="V63" s="1" t="s">
        <v>67</v>
      </c>
      <c r="W63" s="1" t="s">
        <v>6</v>
      </c>
      <c r="X63" s="1" t="s">
        <v>6</v>
      </c>
      <c r="Y63" s="1" t="s">
        <v>259</v>
      </c>
      <c r="Z63" s="1"/>
    </row>
    <row r="64" spans="1:26" ht="15.75" customHeight="1">
      <c r="A64" s="1">
        <v>1179</v>
      </c>
      <c r="B64" s="1" t="s">
        <v>260</v>
      </c>
      <c r="C64" s="1" t="s">
        <v>24</v>
      </c>
      <c r="D64" s="1" t="s">
        <v>25</v>
      </c>
      <c r="E64" s="1" t="s">
        <v>28</v>
      </c>
      <c r="F64" s="1" t="s">
        <v>98</v>
      </c>
      <c r="G64" s="1"/>
      <c r="H64" s="1" t="s">
        <v>26</v>
      </c>
      <c r="I64" s="1" t="s">
        <v>29</v>
      </c>
      <c r="J64" s="1" t="s">
        <v>29</v>
      </c>
      <c r="K64" s="1" t="s">
        <v>261</v>
      </c>
      <c r="L64" s="1"/>
      <c r="M64" s="1" t="s">
        <v>24</v>
      </c>
      <c r="N64" s="1" t="s">
        <v>262</v>
      </c>
      <c r="O64" s="1" t="s">
        <v>25</v>
      </c>
      <c r="P64" s="1" t="s">
        <v>29</v>
      </c>
      <c r="Q64" s="1" t="s">
        <v>56</v>
      </c>
      <c r="R64" s="1" t="s">
        <v>117</v>
      </c>
      <c r="S64" s="1"/>
      <c r="T64" s="1" t="s">
        <v>34</v>
      </c>
      <c r="U64" s="1" t="s">
        <v>35</v>
      </c>
      <c r="V64" s="1" t="s">
        <v>67</v>
      </c>
      <c r="W64" s="1" t="s">
        <v>6</v>
      </c>
      <c r="X64" s="1" t="s">
        <v>60</v>
      </c>
      <c r="Y64" s="1"/>
      <c r="Z64" s="1"/>
    </row>
    <row r="65" spans="1:26" ht="15.75" customHeight="1">
      <c r="A65" s="1">
        <v>1178</v>
      </c>
      <c r="B65" s="1" t="s">
        <v>263</v>
      </c>
      <c r="C65" s="1" t="s">
        <v>24</v>
      </c>
      <c r="D65" s="1" t="s">
        <v>25</v>
      </c>
      <c r="E65" s="1" t="s">
        <v>26</v>
      </c>
      <c r="F65" s="1" t="s">
        <v>264</v>
      </c>
      <c r="G65" s="1"/>
      <c r="H65" s="1" t="s">
        <v>25</v>
      </c>
      <c r="I65" s="1" t="s">
        <v>26</v>
      </c>
      <c r="J65" s="1" t="s">
        <v>25</v>
      </c>
      <c r="K65" s="1" t="s">
        <v>253</v>
      </c>
      <c r="L65" s="1"/>
      <c r="M65" s="1" t="s">
        <v>31</v>
      </c>
      <c r="N65" s="1"/>
      <c r="O65" s="1" t="s">
        <v>25</v>
      </c>
      <c r="P65" s="1" t="s">
        <v>26</v>
      </c>
      <c r="Q65" s="1" t="s">
        <v>56</v>
      </c>
      <c r="R65" s="1" t="s">
        <v>33</v>
      </c>
      <c r="S65" s="1"/>
      <c r="T65" s="1" t="s">
        <v>34</v>
      </c>
      <c r="U65" s="1" t="s">
        <v>66</v>
      </c>
      <c r="V65" s="1" t="s">
        <v>67</v>
      </c>
      <c r="W65" s="1" t="s">
        <v>118</v>
      </c>
      <c r="X65" s="1" t="s">
        <v>60</v>
      </c>
      <c r="Y65" s="1"/>
      <c r="Z65" s="1"/>
    </row>
    <row r="66" spans="1:26" ht="15.75" customHeight="1">
      <c r="A66" s="1">
        <v>1177</v>
      </c>
      <c r="B66" s="1" t="s">
        <v>265</v>
      </c>
      <c r="C66" s="1" t="s">
        <v>24</v>
      </c>
      <c r="D66" s="1" t="s">
        <v>26</v>
      </c>
      <c r="E66" s="1" t="s">
        <v>29</v>
      </c>
      <c r="F66" s="1" t="s">
        <v>53</v>
      </c>
      <c r="G66" s="1"/>
      <c r="H66" s="1" t="s">
        <v>29</v>
      </c>
      <c r="I66" s="1" t="s">
        <v>29</v>
      </c>
      <c r="J66" s="1" t="s">
        <v>29</v>
      </c>
      <c r="K66" s="1" t="s">
        <v>266</v>
      </c>
      <c r="L66" s="1"/>
      <c r="M66" s="1" t="s">
        <v>31</v>
      </c>
      <c r="N66" s="1"/>
      <c r="O66" s="1" t="s">
        <v>26</v>
      </c>
      <c r="P66" s="1" t="s">
        <v>29</v>
      </c>
      <c r="Q66" s="1" t="s">
        <v>56</v>
      </c>
      <c r="R66" s="1" t="s">
        <v>33</v>
      </c>
      <c r="S66" s="1"/>
      <c r="T66" s="1" t="s">
        <v>44</v>
      </c>
      <c r="U66" s="1" t="s">
        <v>76</v>
      </c>
      <c r="V66" s="1" t="s">
        <v>36</v>
      </c>
      <c r="W66" s="1" t="s">
        <v>106</v>
      </c>
      <c r="X66" s="1" t="s">
        <v>38</v>
      </c>
      <c r="Y66" s="1"/>
      <c r="Z66" s="1"/>
    </row>
    <row r="67" spans="1:26" ht="15.75" customHeight="1">
      <c r="A67" s="1">
        <v>1176</v>
      </c>
      <c r="B67" s="1" t="s">
        <v>267</v>
      </c>
      <c r="C67" s="1" t="s">
        <v>24</v>
      </c>
      <c r="D67" s="1" t="s">
        <v>26</v>
      </c>
      <c r="E67" s="1" t="s">
        <v>28</v>
      </c>
      <c r="F67" s="1" t="s">
        <v>264</v>
      </c>
      <c r="G67" s="1"/>
      <c r="H67" s="1" t="s">
        <v>69</v>
      </c>
      <c r="I67" s="1" t="s">
        <v>69</v>
      </c>
      <c r="J67" s="1" t="s">
        <v>69</v>
      </c>
      <c r="K67" s="1" t="s">
        <v>266</v>
      </c>
      <c r="L67" s="1"/>
      <c r="M67" s="1" t="s">
        <v>24</v>
      </c>
      <c r="N67" s="1" t="s">
        <v>268</v>
      </c>
      <c r="O67" s="1" t="s">
        <v>25</v>
      </c>
      <c r="P67" s="1" t="s">
        <v>69</v>
      </c>
      <c r="Q67" s="1" t="s">
        <v>110</v>
      </c>
      <c r="R67" s="1" t="s">
        <v>33</v>
      </c>
      <c r="S67" s="1"/>
      <c r="T67" s="1" t="s">
        <v>44</v>
      </c>
      <c r="U67" s="1" t="s">
        <v>35</v>
      </c>
      <c r="V67" s="1" t="s">
        <v>67</v>
      </c>
      <c r="W67" s="1" t="s">
        <v>106</v>
      </c>
      <c r="X67" s="1" t="s">
        <v>205</v>
      </c>
      <c r="Y67" s="1"/>
      <c r="Z67" s="1"/>
    </row>
    <row r="68" spans="1:26" ht="15.75" customHeight="1">
      <c r="A68" s="1">
        <v>1175</v>
      </c>
      <c r="B68" s="1" t="s">
        <v>269</v>
      </c>
      <c r="C68" s="1" t="s">
        <v>24</v>
      </c>
      <c r="D68" s="1" t="s">
        <v>26</v>
      </c>
      <c r="E68" s="1" t="s">
        <v>69</v>
      </c>
      <c r="F68" s="1" t="s">
        <v>156</v>
      </c>
      <c r="G68" s="1"/>
      <c r="H68" s="1" t="s">
        <v>69</v>
      </c>
      <c r="I68" s="1" t="s">
        <v>69</v>
      </c>
      <c r="J68" s="1" t="s">
        <v>69</v>
      </c>
      <c r="K68" s="1" t="s">
        <v>270</v>
      </c>
      <c r="L68" s="1"/>
      <c r="M68" s="1" t="s">
        <v>24</v>
      </c>
      <c r="N68" s="1" t="s">
        <v>271</v>
      </c>
      <c r="O68" s="1" t="s">
        <v>26</v>
      </c>
      <c r="P68" s="1" t="s">
        <v>69</v>
      </c>
      <c r="Q68" s="1" t="s">
        <v>110</v>
      </c>
      <c r="R68" s="1" t="s">
        <v>33</v>
      </c>
      <c r="S68" s="1"/>
      <c r="T68" s="1" t="s">
        <v>44</v>
      </c>
      <c r="U68" s="1" t="s">
        <v>35</v>
      </c>
      <c r="V68" s="1" t="s">
        <v>67</v>
      </c>
      <c r="W68" s="1" t="s">
        <v>106</v>
      </c>
      <c r="X68" s="1" t="s">
        <v>205</v>
      </c>
      <c r="Y68" s="1"/>
      <c r="Z68" s="1"/>
    </row>
    <row r="69" spans="1:26" ht="15.75" customHeight="1">
      <c r="A69" s="1">
        <v>1174</v>
      </c>
      <c r="B69" s="1" t="s">
        <v>272</v>
      </c>
      <c r="C69" s="1" t="s">
        <v>24</v>
      </c>
      <c r="D69" s="1" t="s">
        <v>25</v>
      </c>
      <c r="E69" s="1" t="s">
        <v>29</v>
      </c>
      <c r="F69" s="1" t="s">
        <v>47</v>
      </c>
      <c r="G69" s="1"/>
      <c r="H69" s="1" t="s">
        <v>28</v>
      </c>
      <c r="I69" s="1" t="s">
        <v>28</v>
      </c>
      <c r="J69" s="1" t="s">
        <v>28</v>
      </c>
      <c r="K69" s="1" t="s">
        <v>273</v>
      </c>
      <c r="L69" s="1"/>
      <c r="M69" s="1" t="s">
        <v>31</v>
      </c>
      <c r="N69" s="1" t="s">
        <v>274</v>
      </c>
      <c r="O69" s="1" t="s">
        <v>26</v>
      </c>
      <c r="P69" s="1" t="s">
        <v>29</v>
      </c>
      <c r="Q69" s="1" t="s">
        <v>32</v>
      </c>
      <c r="R69" s="1" t="s">
        <v>117</v>
      </c>
      <c r="S69" s="1"/>
      <c r="T69" s="1" t="s">
        <v>34</v>
      </c>
      <c r="U69" s="1" t="s">
        <v>95</v>
      </c>
      <c r="V69" s="1" t="s">
        <v>59</v>
      </c>
      <c r="W69" s="1" t="s">
        <v>51</v>
      </c>
      <c r="X69" s="1" t="s">
        <v>60</v>
      </c>
      <c r="Y69" s="1"/>
      <c r="Z69" s="1"/>
    </row>
    <row r="70" spans="1:26" ht="15.75" customHeight="1">
      <c r="A70" s="1">
        <v>1173</v>
      </c>
      <c r="B70" s="1" t="s">
        <v>275</v>
      </c>
      <c r="C70" s="1" t="s">
        <v>24</v>
      </c>
      <c r="D70" s="1" t="s">
        <v>25</v>
      </c>
      <c r="E70" s="1" t="s">
        <v>26</v>
      </c>
      <c r="F70" s="1" t="s">
        <v>92</v>
      </c>
      <c r="G70" s="1"/>
      <c r="H70" s="1" t="s">
        <v>25</v>
      </c>
      <c r="I70" s="1" t="s">
        <v>28</v>
      </c>
      <c r="J70" s="1" t="s">
        <v>28</v>
      </c>
      <c r="K70" s="1" t="s">
        <v>276</v>
      </c>
      <c r="L70" s="1"/>
      <c r="M70" s="1" t="s">
        <v>24</v>
      </c>
      <c r="N70" s="1" t="s">
        <v>277</v>
      </c>
      <c r="O70" s="1" t="s">
        <v>25</v>
      </c>
      <c r="P70" s="1" t="s">
        <v>26</v>
      </c>
      <c r="Q70" s="1" t="s">
        <v>56</v>
      </c>
      <c r="R70" s="1" t="s">
        <v>71</v>
      </c>
      <c r="S70" s="1"/>
      <c r="T70" s="1" t="s">
        <v>44</v>
      </c>
      <c r="U70" s="1" t="s">
        <v>35</v>
      </c>
      <c r="V70" s="1" t="s">
        <v>59</v>
      </c>
      <c r="W70" s="1" t="s">
        <v>6</v>
      </c>
      <c r="X70" s="1" t="s">
        <v>60</v>
      </c>
      <c r="Y70" s="1"/>
      <c r="Z70" s="1"/>
    </row>
    <row r="71" spans="1:26" ht="15.75" customHeight="1">
      <c r="A71" s="1">
        <v>1172</v>
      </c>
      <c r="B71" s="1" t="s">
        <v>278</v>
      </c>
      <c r="C71" s="1" t="s">
        <v>24</v>
      </c>
      <c r="D71" s="1" t="s">
        <v>25</v>
      </c>
      <c r="E71" s="1" t="s">
        <v>28</v>
      </c>
      <c r="F71" s="1" t="s">
        <v>62</v>
      </c>
      <c r="G71" s="1"/>
      <c r="H71" s="1" t="s">
        <v>28</v>
      </c>
      <c r="I71" s="1" t="s">
        <v>28</v>
      </c>
      <c r="J71" s="1" t="s">
        <v>26</v>
      </c>
      <c r="K71" s="1" t="s">
        <v>83</v>
      </c>
      <c r="L71" s="1"/>
      <c r="M71" s="1" t="s">
        <v>31</v>
      </c>
      <c r="N71" s="1"/>
      <c r="O71" s="1" t="s">
        <v>25</v>
      </c>
      <c r="P71" s="1" t="s">
        <v>26</v>
      </c>
      <c r="Q71" s="1" t="s">
        <v>56</v>
      </c>
      <c r="R71" s="1" t="s">
        <v>117</v>
      </c>
      <c r="S71" s="1"/>
      <c r="T71" s="1" t="s">
        <v>101</v>
      </c>
      <c r="U71" s="1" t="s">
        <v>6</v>
      </c>
      <c r="V71" s="1" t="s">
        <v>96</v>
      </c>
      <c r="W71" s="1" t="s">
        <v>6</v>
      </c>
      <c r="X71" s="1" t="s">
        <v>60</v>
      </c>
      <c r="Y71" s="1"/>
      <c r="Z71" s="1"/>
    </row>
    <row r="72" spans="1:26" ht="15.75" customHeight="1">
      <c r="A72" s="1">
        <v>1171</v>
      </c>
      <c r="B72" s="1" t="s">
        <v>279</v>
      </c>
      <c r="C72" s="1" t="s">
        <v>24</v>
      </c>
      <c r="D72" s="1" t="s">
        <v>25</v>
      </c>
      <c r="E72" s="1" t="s">
        <v>26</v>
      </c>
      <c r="F72" s="1" t="s">
        <v>140</v>
      </c>
      <c r="G72" s="1"/>
      <c r="H72" s="1" t="s">
        <v>28</v>
      </c>
      <c r="I72" s="1" t="s">
        <v>28</v>
      </c>
      <c r="J72" s="1" t="s">
        <v>26</v>
      </c>
      <c r="K72" s="1" t="s">
        <v>280</v>
      </c>
      <c r="L72" s="1"/>
      <c r="M72" s="1" t="s">
        <v>24</v>
      </c>
      <c r="N72" s="2" t="s">
        <v>281</v>
      </c>
      <c r="O72" s="1" t="s">
        <v>25</v>
      </c>
      <c r="P72" s="1" t="s">
        <v>28</v>
      </c>
      <c r="Q72" s="1" t="s">
        <v>49</v>
      </c>
      <c r="R72" s="1" t="s">
        <v>282</v>
      </c>
      <c r="S72" s="1"/>
      <c r="T72" s="1" t="s">
        <v>44</v>
      </c>
      <c r="U72" s="1" t="s">
        <v>76</v>
      </c>
      <c r="V72" s="1" t="s">
        <v>67</v>
      </c>
      <c r="W72" s="1" t="s">
        <v>51</v>
      </c>
      <c r="X72" s="1" t="s">
        <v>38</v>
      </c>
      <c r="Y72" s="1"/>
      <c r="Z72" s="1"/>
    </row>
    <row r="73" spans="1:26" ht="15.75" customHeight="1">
      <c r="A73" s="1">
        <v>1170</v>
      </c>
      <c r="B73" s="1" t="s">
        <v>283</v>
      </c>
      <c r="C73" s="1" t="s">
        <v>24</v>
      </c>
      <c r="D73" s="1" t="s">
        <v>25</v>
      </c>
      <c r="E73" s="1" t="s">
        <v>29</v>
      </c>
      <c r="F73" s="1" t="s">
        <v>114</v>
      </c>
      <c r="G73" s="1"/>
      <c r="H73" s="1" t="s">
        <v>28</v>
      </c>
      <c r="I73" s="1" t="s">
        <v>29</v>
      </c>
      <c r="J73" s="1" t="s">
        <v>69</v>
      </c>
      <c r="K73" s="1" t="s">
        <v>284</v>
      </c>
      <c r="L73" s="1"/>
      <c r="M73" s="1" t="s">
        <v>24</v>
      </c>
      <c r="N73" s="2" t="s">
        <v>285</v>
      </c>
      <c r="O73" s="1" t="s">
        <v>26</v>
      </c>
      <c r="P73" s="1" t="s">
        <v>28</v>
      </c>
      <c r="Q73" s="1" t="s">
        <v>110</v>
      </c>
      <c r="R73" s="1" t="s">
        <v>6</v>
      </c>
      <c r="S73" s="1" t="s">
        <v>286</v>
      </c>
      <c r="T73" s="1" t="s">
        <v>58</v>
      </c>
      <c r="U73" s="1" t="s">
        <v>76</v>
      </c>
      <c r="V73" s="1" t="s">
        <v>67</v>
      </c>
      <c r="W73" s="1" t="s">
        <v>51</v>
      </c>
      <c r="X73" s="1" t="s">
        <v>38</v>
      </c>
      <c r="Y73" s="1"/>
      <c r="Z73" s="1"/>
    </row>
    <row r="74" spans="1:26" ht="15.75" customHeight="1">
      <c r="A74" s="1">
        <v>1169</v>
      </c>
      <c r="B74" s="1" t="s">
        <v>287</v>
      </c>
      <c r="C74" s="1" t="s">
        <v>24</v>
      </c>
      <c r="D74" s="1" t="s">
        <v>25</v>
      </c>
      <c r="E74" s="1" t="s">
        <v>29</v>
      </c>
      <c r="F74" s="1" t="s">
        <v>85</v>
      </c>
      <c r="G74" s="1"/>
      <c r="H74" s="1" t="s">
        <v>29</v>
      </c>
      <c r="I74" s="1" t="s">
        <v>69</v>
      </c>
      <c r="J74" s="1" t="s">
        <v>69</v>
      </c>
      <c r="K74" s="1" t="s">
        <v>288</v>
      </c>
      <c r="L74" s="1"/>
      <c r="M74" s="1" t="s">
        <v>24</v>
      </c>
      <c r="N74" s="1" t="s">
        <v>289</v>
      </c>
      <c r="O74" s="1" t="s">
        <v>25</v>
      </c>
      <c r="P74" s="1" t="s">
        <v>26</v>
      </c>
      <c r="Q74" s="1" t="s">
        <v>56</v>
      </c>
      <c r="R74" s="1" t="s">
        <v>290</v>
      </c>
      <c r="S74" s="1"/>
      <c r="T74" s="1" t="s">
        <v>65</v>
      </c>
      <c r="U74" s="1" t="s">
        <v>35</v>
      </c>
      <c r="V74" s="1" t="s">
        <v>59</v>
      </c>
      <c r="W74" s="1" t="s">
        <v>6</v>
      </c>
      <c r="X74" s="1" t="s">
        <v>38</v>
      </c>
      <c r="Y74" s="1"/>
      <c r="Z74" s="1"/>
    </row>
    <row r="75" spans="1:26" ht="15.75" customHeight="1">
      <c r="A75" s="1">
        <v>1168</v>
      </c>
      <c r="B75" s="1" t="s">
        <v>291</v>
      </c>
      <c r="C75" s="1" t="s">
        <v>24</v>
      </c>
      <c r="D75" s="1" t="s">
        <v>26</v>
      </c>
      <c r="E75" s="1" t="s">
        <v>29</v>
      </c>
      <c r="F75" s="1" t="s">
        <v>174</v>
      </c>
      <c r="G75" s="1"/>
      <c r="H75" s="1" t="s">
        <v>26</v>
      </c>
      <c r="I75" s="1" t="s">
        <v>29</v>
      </c>
      <c r="J75" s="1" t="s">
        <v>29</v>
      </c>
      <c r="K75" s="1" t="s">
        <v>292</v>
      </c>
      <c r="L75" s="1"/>
      <c r="M75" s="1" t="s">
        <v>24</v>
      </c>
      <c r="N75" s="1" t="s">
        <v>293</v>
      </c>
      <c r="O75" s="1" t="s">
        <v>26</v>
      </c>
      <c r="P75" s="1" t="s">
        <v>26</v>
      </c>
      <c r="Q75" s="1" t="s">
        <v>56</v>
      </c>
      <c r="R75" s="1" t="s">
        <v>143</v>
      </c>
      <c r="S75" s="1"/>
      <c r="T75" s="1" t="s">
        <v>101</v>
      </c>
      <c r="U75" s="1" t="s">
        <v>35</v>
      </c>
      <c r="V75" s="1" t="s">
        <v>59</v>
      </c>
      <c r="W75" s="1" t="s">
        <v>51</v>
      </c>
      <c r="X75" s="1" t="s">
        <v>38</v>
      </c>
      <c r="Y75" s="1"/>
      <c r="Z75" s="1"/>
    </row>
    <row r="76" spans="1:26" ht="15.75" customHeight="1">
      <c r="A76" s="1">
        <v>1167</v>
      </c>
      <c r="B76" s="1" t="s">
        <v>294</v>
      </c>
      <c r="C76" s="1" t="s">
        <v>24</v>
      </c>
      <c r="D76" s="1" t="s">
        <v>26</v>
      </c>
      <c r="E76" s="1" t="s">
        <v>28</v>
      </c>
      <c r="F76" s="1" t="s">
        <v>153</v>
      </c>
      <c r="G76" s="1"/>
      <c r="H76" s="1" t="s">
        <v>28</v>
      </c>
      <c r="I76" s="1" t="s">
        <v>26</v>
      </c>
      <c r="J76" s="1" t="s">
        <v>28</v>
      </c>
      <c r="K76" s="1" t="s">
        <v>295</v>
      </c>
      <c r="L76" s="1"/>
      <c r="M76" s="1" t="s">
        <v>31</v>
      </c>
      <c r="N76" s="1" t="s">
        <v>296</v>
      </c>
      <c r="O76" s="1" t="s">
        <v>25</v>
      </c>
      <c r="P76" s="1" t="s">
        <v>26</v>
      </c>
      <c r="Q76" s="1" t="s">
        <v>32</v>
      </c>
      <c r="R76" s="1" t="s">
        <v>33</v>
      </c>
      <c r="S76" s="1"/>
      <c r="T76" s="1" t="s">
        <v>44</v>
      </c>
      <c r="U76" s="1" t="s">
        <v>35</v>
      </c>
      <c r="V76" s="1" t="s">
        <v>36</v>
      </c>
      <c r="W76" s="1" t="s">
        <v>118</v>
      </c>
      <c r="X76" s="1" t="s">
        <v>38</v>
      </c>
      <c r="Y76" s="1"/>
      <c r="Z76" s="1"/>
    </row>
    <row r="77" spans="1:26" ht="15.75" customHeight="1">
      <c r="A77" s="1">
        <v>1166</v>
      </c>
      <c r="B77" s="1" t="s">
        <v>297</v>
      </c>
      <c r="C77" s="1" t="s">
        <v>24</v>
      </c>
      <c r="D77" s="1" t="s">
        <v>25</v>
      </c>
      <c r="E77" s="1" t="s">
        <v>28</v>
      </c>
      <c r="F77" s="1" t="s">
        <v>47</v>
      </c>
      <c r="G77" s="1"/>
      <c r="H77" s="1" t="s">
        <v>28</v>
      </c>
      <c r="I77" s="1" t="s">
        <v>29</v>
      </c>
      <c r="J77" s="1" t="s">
        <v>28</v>
      </c>
      <c r="K77" s="1" t="s">
        <v>298</v>
      </c>
      <c r="L77" s="1"/>
      <c r="M77" s="1" t="s">
        <v>24</v>
      </c>
      <c r="N77" s="2" t="s">
        <v>299</v>
      </c>
      <c r="O77" s="1" t="s">
        <v>26</v>
      </c>
      <c r="P77" s="1" t="s">
        <v>28</v>
      </c>
      <c r="Q77" s="1" t="s">
        <v>32</v>
      </c>
      <c r="R77" s="1" t="s">
        <v>71</v>
      </c>
      <c r="S77" s="1"/>
      <c r="T77" s="1" t="s">
        <v>101</v>
      </c>
      <c r="U77" s="1" t="s">
        <v>35</v>
      </c>
      <c r="V77" s="1" t="s">
        <v>67</v>
      </c>
      <c r="W77" s="1" t="s">
        <v>51</v>
      </c>
      <c r="X77" s="1" t="s">
        <v>45</v>
      </c>
      <c r="Y77" s="1"/>
      <c r="Z77" s="1"/>
    </row>
    <row r="78" spans="1:26" ht="15.75" customHeight="1">
      <c r="A78" s="1">
        <v>1165</v>
      </c>
      <c r="B78" s="1" t="s">
        <v>300</v>
      </c>
      <c r="C78" s="1" t="s">
        <v>24</v>
      </c>
      <c r="D78" s="1" t="s">
        <v>26</v>
      </c>
      <c r="E78" s="1" t="s">
        <v>28</v>
      </c>
      <c r="F78" s="1" t="s">
        <v>301</v>
      </c>
      <c r="G78" s="1"/>
      <c r="H78" s="1" t="s">
        <v>28</v>
      </c>
      <c r="I78" s="1" t="s">
        <v>29</v>
      </c>
      <c r="J78" s="1" t="s">
        <v>29</v>
      </c>
      <c r="K78" s="1" t="s">
        <v>302</v>
      </c>
      <c r="L78" s="1"/>
      <c r="M78" s="1" t="s">
        <v>24</v>
      </c>
      <c r="N78" s="2" t="s">
        <v>303</v>
      </c>
      <c r="O78" s="1" t="s">
        <v>26</v>
      </c>
      <c r="P78" s="1" t="s">
        <v>29</v>
      </c>
      <c r="Q78" s="1" t="s">
        <v>32</v>
      </c>
      <c r="R78" s="1" t="s">
        <v>6</v>
      </c>
      <c r="S78" s="1" t="s">
        <v>304</v>
      </c>
      <c r="T78" s="1" t="s">
        <v>44</v>
      </c>
      <c r="U78" s="1" t="s">
        <v>35</v>
      </c>
      <c r="V78" s="1" t="s">
        <v>67</v>
      </c>
      <c r="W78" s="1" t="s">
        <v>51</v>
      </c>
      <c r="X78" s="1" t="s">
        <v>205</v>
      </c>
      <c r="Y78" s="1"/>
      <c r="Z78" s="1"/>
    </row>
    <row r="79" spans="1:26" ht="15.75" customHeight="1">
      <c r="A79" s="1">
        <v>1164</v>
      </c>
      <c r="B79" s="1" t="s">
        <v>305</v>
      </c>
      <c r="C79" s="1" t="s">
        <v>24</v>
      </c>
      <c r="D79" s="1" t="s">
        <v>26</v>
      </c>
      <c r="E79" s="1" t="s">
        <v>28</v>
      </c>
      <c r="F79" s="1" t="s">
        <v>306</v>
      </c>
      <c r="G79" s="1" t="s">
        <v>307</v>
      </c>
      <c r="H79" s="1" t="s">
        <v>26</v>
      </c>
      <c r="I79" s="1" t="s">
        <v>28</v>
      </c>
      <c r="J79" s="1" t="s">
        <v>28</v>
      </c>
      <c r="K79" s="1" t="s">
        <v>308</v>
      </c>
      <c r="L79" s="1"/>
      <c r="M79" s="1" t="s">
        <v>24</v>
      </c>
      <c r="N79" s="2" t="s">
        <v>309</v>
      </c>
      <c r="O79" s="1" t="s">
        <v>26</v>
      </c>
      <c r="P79" s="1" t="s">
        <v>28</v>
      </c>
      <c r="Q79" s="1" t="s">
        <v>32</v>
      </c>
      <c r="R79" s="1" t="s">
        <v>33</v>
      </c>
      <c r="S79" s="1"/>
      <c r="T79" s="1" t="s">
        <v>44</v>
      </c>
      <c r="U79" s="1" t="s">
        <v>76</v>
      </c>
      <c r="V79" s="1" t="s">
        <v>59</v>
      </c>
      <c r="W79" s="1" t="s">
        <v>147</v>
      </c>
      <c r="X79" s="1" t="s">
        <v>38</v>
      </c>
      <c r="Y79" s="1"/>
      <c r="Z79" s="1"/>
    </row>
    <row r="80" spans="1:26" ht="15.75" customHeight="1">
      <c r="A80" s="1">
        <v>1163</v>
      </c>
      <c r="B80" s="1" t="s">
        <v>310</v>
      </c>
      <c r="C80" s="1" t="s">
        <v>24</v>
      </c>
      <c r="D80" s="1" t="s">
        <v>25</v>
      </c>
      <c r="E80" s="1" t="s">
        <v>25</v>
      </c>
      <c r="F80" s="1" t="s">
        <v>27</v>
      </c>
      <c r="G80" s="1"/>
      <c r="H80" s="1" t="s">
        <v>28</v>
      </c>
      <c r="I80" s="1" t="s">
        <v>28</v>
      </c>
      <c r="J80" s="1" t="s">
        <v>28</v>
      </c>
      <c r="K80" s="1" t="s">
        <v>311</v>
      </c>
      <c r="L80" s="1"/>
      <c r="M80" s="1" t="s">
        <v>24</v>
      </c>
      <c r="N80" s="1" t="s">
        <v>312</v>
      </c>
      <c r="O80" s="1" t="s">
        <v>25</v>
      </c>
      <c r="P80" s="1" t="s">
        <v>28</v>
      </c>
      <c r="Q80" s="1" t="s">
        <v>56</v>
      </c>
      <c r="R80" s="1" t="s">
        <v>6</v>
      </c>
      <c r="S80" s="1" t="s">
        <v>313</v>
      </c>
      <c r="T80" s="1" t="s">
        <v>34</v>
      </c>
      <c r="U80" s="1" t="s">
        <v>6</v>
      </c>
      <c r="V80" s="1" t="s">
        <v>96</v>
      </c>
      <c r="W80" s="1" t="s">
        <v>147</v>
      </c>
      <c r="X80" s="1" t="s">
        <v>60</v>
      </c>
      <c r="Y80" s="1"/>
      <c r="Z80" s="1"/>
    </row>
    <row r="81" spans="1:26" ht="15.75" customHeight="1">
      <c r="A81" s="1">
        <v>1162</v>
      </c>
      <c r="B81" s="1" t="s">
        <v>314</v>
      </c>
      <c r="C81" s="1" t="s">
        <v>24</v>
      </c>
      <c r="D81" s="1" t="s">
        <v>25</v>
      </c>
      <c r="E81" s="1" t="s">
        <v>29</v>
      </c>
      <c r="F81" s="1" t="s">
        <v>85</v>
      </c>
      <c r="G81" s="1"/>
      <c r="H81" s="1" t="s">
        <v>28</v>
      </c>
      <c r="I81" s="1" t="s">
        <v>28</v>
      </c>
      <c r="J81" s="1" t="s">
        <v>29</v>
      </c>
      <c r="K81" s="1" t="s">
        <v>83</v>
      </c>
      <c r="L81" s="1"/>
      <c r="M81" s="1" t="s">
        <v>24</v>
      </c>
      <c r="N81" s="2" t="s">
        <v>315</v>
      </c>
      <c r="O81" s="1" t="s">
        <v>25</v>
      </c>
      <c r="P81" s="1" t="s">
        <v>28</v>
      </c>
      <c r="Q81" s="1" t="s">
        <v>56</v>
      </c>
      <c r="R81" s="1" t="s">
        <v>80</v>
      </c>
      <c r="S81" s="1"/>
      <c r="T81" s="1" t="s">
        <v>44</v>
      </c>
      <c r="U81" s="1" t="s">
        <v>95</v>
      </c>
      <c r="V81" s="1" t="s">
        <v>96</v>
      </c>
      <c r="W81" s="1" t="s">
        <v>51</v>
      </c>
      <c r="X81" s="1" t="s">
        <v>60</v>
      </c>
      <c r="Y81" s="1"/>
      <c r="Z81" s="1"/>
    </row>
    <row r="82" spans="1:26" ht="15.75" customHeight="1">
      <c r="A82" s="1">
        <v>1161</v>
      </c>
      <c r="B82" s="1" t="s">
        <v>316</v>
      </c>
      <c r="C82" s="1" t="s">
        <v>24</v>
      </c>
      <c r="D82" s="1" t="s">
        <v>25</v>
      </c>
      <c r="E82" s="1" t="s">
        <v>26</v>
      </c>
      <c r="F82" s="1" t="s">
        <v>317</v>
      </c>
      <c r="G82" s="1"/>
      <c r="H82" s="1" t="s">
        <v>26</v>
      </c>
      <c r="I82" s="1" t="s">
        <v>26</v>
      </c>
      <c r="J82" s="1" t="s">
        <v>28</v>
      </c>
      <c r="K82" s="1" t="s">
        <v>257</v>
      </c>
      <c r="L82" s="1"/>
      <c r="M82" s="1" t="s">
        <v>24</v>
      </c>
      <c r="N82" s="1" t="s">
        <v>318</v>
      </c>
      <c r="O82" s="1" t="s">
        <v>25</v>
      </c>
      <c r="P82" s="1" t="s">
        <v>28</v>
      </c>
      <c r="Q82" s="1" t="s">
        <v>56</v>
      </c>
      <c r="R82" s="1" t="s">
        <v>80</v>
      </c>
      <c r="S82" s="1"/>
      <c r="T82" s="1" t="s">
        <v>65</v>
      </c>
      <c r="U82" s="1" t="s">
        <v>81</v>
      </c>
      <c r="V82" s="1" t="s">
        <v>96</v>
      </c>
      <c r="W82" s="1" t="s">
        <v>6</v>
      </c>
      <c r="X82" s="1" t="s">
        <v>60</v>
      </c>
      <c r="Y82" s="1"/>
      <c r="Z82" s="1"/>
    </row>
    <row r="83" spans="1:26" ht="15.75" customHeight="1">
      <c r="A83" s="1">
        <v>1160</v>
      </c>
      <c r="B83" s="1" t="s">
        <v>319</v>
      </c>
      <c r="C83" s="1" t="s">
        <v>24</v>
      </c>
      <c r="D83" s="1" t="s">
        <v>25</v>
      </c>
      <c r="E83" s="1" t="s">
        <v>25</v>
      </c>
      <c r="F83" s="1" t="s">
        <v>153</v>
      </c>
      <c r="G83" s="1"/>
      <c r="H83" s="1" t="s">
        <v>28</v>
      </c>
      <c r="I83" s="1" t="s">
        <v>28</v>
      </c>
      <c r="J83" s="1" t="s">
        <v>29</v>
      </c>
      <c r="K83" s="1" t="s">
        <v>320</v>
      </c>
      <c r="L83" s="1"/>
      <c r="M83" s="1" t="s">
        <v>31</v>
      </c>
      <c r="N83" s="1"/>
      <c r="O83" s="1" t="s">
        <v>25</v>
      </c>
      <c r="P83" s="1" t="s">
        <v>29</v>
      </c>
      <c r="Q83" s="1" t="s">
        <v>32</v>
      </c>
      <c r="R83" s="1" t="s">
        <v>80</v>
      </c>
      <c r="S83" s="1"/>
      <c r="T83" s="1" t="s">
        <v>44</v>
      </c>
      <c r="U83" s="1" t="s">
        <v>35</v>
      </c>
      <c r="V83" s="1" t="s">
        <v>67</v>
      </c>
      <c r="W83" s="1" t="s">
        <v>6</v>
      </c>
      <c r="X83" s="1" t="s">
        <v>38</v>
      </c>
      <c r="Y83" s="1"/>
      <c r="Z83" s="1"/>
    </row>
    <row r="84" spans="1:26" ht="15.75" customHeight="1">
      <c r="A84" s="1">
        <v>1159</v>
      </c>
      <c r="B84" s="1" t="s">
        <v>321</v>
      </c>
      <c r="C84" s="1" t="s">
        <v>24</v>
      </c>
      <c r="D84" s="1" t="s">
        <v>25</v>
      </c>
      <c r="E84" s="1" t="s">
        <v>26</v>
      </c>
      <c r="F84" s="1" t="s">
        <v>156</v>
      </c>
      <c r="G84" s="1"/>
      <c r="H84" s="1" t="s">
        <v>25</v>
      </c>
      <c r="I84" s="1" t="s">
        <v>25</v>
      </c>
      <c r="J84" s="1" t="s">
        <v>26</v>
      </c>
      <c r="K84" s="1" t="s">
        <v>322</v>
      </c>
      <c r="L84" s="1"/>
      <c r="M84" s="1" t="s">
        <v>31</v>
      </c>
      <c r="N84" s="1"/>
      <c r="O84" s="1" t="s">
        <v>26</v>
      </c>
      <c r="P84" s="1" t="s">
        <v>28</v>
      </c>
      <c r="Q84" s="1" t="s">
        <v>32</v>
      </c>
      <c r="R84" s="1" t="s">
        <v>57</v>
      </c>
      <c r="S84" s="1"/>
      <c r="T84" s="1" t="s">
        <v>65</v>
      </c>
      <c r="U84" s="1" t="s">
        <v>35</v>
      </c>
      <c r="V84" s="1" t="s">
        <v>67</v>
      </c>
      <c r="W84" s="1" t="s">
        <v>51</v>
      </c>
      <c r="X84" s="1" t="s">
        <v>205</v>
      </c>
      <c r="Y84" s="1"/>
      <c r="Z84" s="1"/>
    </row>
    <row r="85" spans="1:26" ht="15.75" customHeight="1">
      <c r="A85" s="1">
        <v>1158</v>
      </c>
      <c r="B85" s="1" t="s">
        <v>323</v>
      </c>
      <c r="C85" s="1" t="s">
        <v>24</v>
      </c>
      <c r="D85" s="1" t="s">
        <v>25</v>
      </c>
      <c r="E85" s="1" t="s">
        <v>28</v>
      </c>
      <c r="F85" s="1" t="s">
        <v>27</v>
      </c>
      <c r="G85" s="1"/>
      <c r="H85" s="1" t="s">
        <v>28</v>
      </c>
      <c r="I85" s="1" t="s">
        <v>28</v>
      </c>
      <c r="J85" s="1" t="s">
        <v>28</v>
      </c>
      <c r="K85" s="1" t="s">
        <v>324</v>
      </c>
      <c r="L85" s="1"/>
      <c r="M85" s="1" t="s">
        <v>31</v>
      </c>
      <c r="N85" s="1" t="s">
        <v>325</v>
      </c>
      <c r="O85" s="1" t="s">
        <v>25</v>
      </c>
      <c r="P85" s="1" t="s">
        <v>26</v>
      </c>
      <c r="Q85" s="1" t="s">
        <v>32</v>
      </c>
      <c r="R85" s="1" t="s">
        <v>290</v>
      </c>
      <c r="S85" s="1"/>
      <c r="T85" s="1" t="s">
        <v>65</v>
      </c>
      <c r="U85" s="1" t="s">
        <v>122</v>
      </c>
      <c r="V85" s="1" t="s">
        <v>59</v>
      </c>
      <c r="W85" s="1" t="s">
        <v>118</v>
      </c>
      <c r="X85" s="1" t="s">
        <v>60</v>
      </c>
      <c r="Y85" s="1"/>
      <c r="Z85" s="1"/>
    </row>
    <row r="86" spans="1:26" ht="15.75" customHeight="1">
      <c r="A86" s="1">
        <v>1157</v>
      </c>
      <c r="B86" s="1" t="s">
        <v>326</v>
      </c>
      <c r="C86" s="1" t="s">
        <v>24</v>
      </c>
      <c r="D86" s="1" t="s">
        <v>26</v>
      </c>
      <c r="E86" s="1" t="s">
        <v>29</v>
      </c>
      <c r="F86" s="1" t="s">
        <v>27</v>
      </c>
      <c r="G86" s="1"/>
      <c r="H86" s="1" t="s">
        <v>28</v>
      </c>
      <c r="I86" s="1" t="s">
        <v>26</v>
      </c>
      <c r="J86" s="1" t="s">
        <v>28</v>
      </c>
      <c r="K86" s="1" t="s">
        <v>327</v>
      </c>
      <c r="L86" s="1"/>
      <c r="M86" s="1" t="s">
        <v>24</v>
      </c>
      <c r="N86" s="1" t="s">
        <v>328</v>
      </c>
      <c r="O86" s="1" t="s">
        <v>26</v>
      </c>
      <c r="P86" s="1" t="s">
        <v>29</v>
      </c>
      <c r="Q86" s="1" t="s">
        <v>56</v>
      </c>
      <c r="R86" s="1" t="s">
        <v>33</v>
      </c>
      <c r="S86" s="1"/>
      <c r="T86" s="1" t="s">
        <v>44</v>
      </c>
      <c r="U86" s="1" t="s">
        <v>76</v>
      </c>
      <c r="V86" s="1" t="s">
        <v>67</v>
      </c>
      <c r="W86" s="1" t="s">
        <v>37</v>
      </c>
      <c r="X86" s="1" t="s">
        <v>38</v>
      </c>
      <c r="Y86" s="1"/>
      <c r="Z86" s="1"/>
    </row>
    <row r="87" spans="1:26" ht="15.75" customHeight="1">
      <c r="A87" s="1">
        <v>1156</v>
      </c>
      <c r="B87" s="1" t="s">
        <v>329</v>
      </c>
      <c r="C87" s="1" t="s">
        <v>24</v>
      </c>
      <c r="D87" s="1" t="s">
        <v>25</v>
      </c>
      <c r="E87" s="1" t="s">
        <v>26</v>
      </c>
      <c r="F87" s="1" t="s">
        <v>27</v>
      </c>
      <c r="G87" s="1"/>
      <c r="H87" s="1" t="s">
        <v>26</v>
      </c>
      <c r="I87" s="1" t="s">
        <v>26</v>
      </c>
      <c r="J87" s="1" t="s">
        <v>26</v>
      </c>
      <c r="K87" s="1" t="s">
        <v>330</v>
      </c>
      <c r="L87" s="1"/>
      <c r="M87" s="1" t="s">
        <v>24</v>
      </c>
      <c r="N87" s="1" t="s">
        <v>331</v>
      </c>
      <c r="O87" s="1" t="s">
        <v>25</v>
      </c>
      <c r="P87" s="1" t="s">
        <v>26</v>
      </c>
      <c r="Q87" s="1" t="s">
        <v>32</v>
      </c>
      <c r="R87" s="1" t="s">
        <v>121</v>
      </c>
      <c r="S87" s="1"/>
      <c r="T87" s="1" t="s">
        <v>44</v>
      </c>
      <c r="U87" s="1" t="s">
        <v>35</v>
      </c>
      <c r="V87" s="1" t="s">
        <v>67</v>
      </c>
      <c r="W87" s="1" t="s">
        <v>112</v>
      </c>
      <c r="X87" s="1" t="s">
        <v>38</v>
      </c>
      <c r="Y87" s="1"/>
      <c r="Z87" s="1"/>
    </row>
    <row r="88" spans="1:26" ht="15.75" customHeight="1">
      <c r="A88" s="1">
        <v>1155</v>
      </c>
      <c r="B88" s="1" t="s">
        <v>332</v>
      </c>
      <c r="C88" s="1" t="s">
        <v>24</v>
      </c>
      <c r="D88" s="1" t="s">
        <v>25</v>
      </c>
      <c r="E88" s="1" t="s">
        <v>29</v>
      </c>
      <c r="F88" s="1" t="s">
        <v>333</v>
      </c>
      <c r="G88" s="1" t="s">
        <v>334</v>
      </c>
      <c r="H88" s="1" t="s">
        <v>28</v>
      </c>
      <c r="I88" s="1" t="s">
        <v>29</v>
      </c>
      <c r="J88" s="1" t="s">
        <v>29</v>
      </c>
      <c r="K88" s="1" t="s">
        <v>70</v>
      </c>
      <c r="L88" s="1"/>
      <c r="M88" s="1" t="s">
        <v>24</v>
      </c>
      <c r="N88" s="2" t="s">
        <v>335</v>
      </c>
      <c r="O88" s="1" t="s">
        <v>25</v>
      </c>
      <c r="P88" s="1" t="s">
        <v>28</v>
      </c>
      <c r="Q88" s="1" t="s">
        <v>56</v>
      </c>
      <c r="R88" s="1" t="s">
        <v>111</v>
      </c>
      <c r="S88" s="1"/>
      <c r="T88" s="1" t="s">
        <v>44</v>
      </c>
      <c r="U88" s="1" t="s">
        <v>35</v>
      </c>
      <c r="V88" s="1" t="s">
        <v>59</v>
      </c>
      <c r="W88" s="1" t="s">
        <v>51</v>
      </c>
      <c r="X88" s="1" t="s">
        <v>60</v>
      </c>
      <c r="Y88" s="1"/>
      <c r="Z88" s="1"/>
    </row>
    <row r="89" spans="1:26" ht="15.75" customHeight="1">
      <c r="A89" s="1">
        <v>1154</v>
      </c>
      <c r="B89" s="1" t="s">
        <v>336</v>
      </c>
      <c r="C89" s="1" t="s">
        <v>24</v>
      </c>
      <c r="D89" s="1" t="s">
        <v>25</v>
      </c>
      <c r="E89" s="1" t="s">
        <v>26</v>
      </c>
      <c r="F89" s="1" t="s">
        <v>85</v>
      </c>
      <c r="G89" s="1"/>
      <c r="H89" s="1" t="s">
        <v>26</v>
      </c>
      <c r="I89" s="1" t="s">
        <v>28</v>
      </c>
      <c r="J89" s="1" t="s">
        <v>26</v>
      </c>
      <c r="K89" s="1" t="s">
        <v>337</v>
      </c>
      <c r="L89" s="1"/>
      <c r="M89" s="1" t="s">
        <v>31</v>
      </c>
      <c r="N89" s="1"/>
      <c r="O89" s="1" t="s">
        <v>25</v>
      </c>
      <c r="P89" s="1" t="s">
        <v>28</v>
      </c>
      <c r="Q89" s="1" t="s">
        <v>56</v>
      </c>
      <c r="R89" s="1" t="s">
        <v>71</v>
      </c>
      <c r="S89" s="1"/>
      <c r="T89" s="1" t="s">
        <v>44</v>
      </c>
      <c r="U89" s="1" t="s">
        <v>122</v>
      </c>
      <c r="V89" s="1" t="s">
        <v>67</v>
      </c>
      <c r="W89" s="1" t="s">
        <v>6</v>
      </c>
      <c r="X89" s="1" t="s">
        <v>45</v>
      </c>
      <c r="Y89" s="1"/>
      <c r="Z89" s="1"/>
    </row>
    <row r="90" spans="1:26" ht="15.75" customHeight="1">
      <c r="A90" s="1">
        <v>1153</v>
      </c>
      <c r="B90" s="1" t="s">
        <v>338</v>
      </c>
      <c r="C90" s="1" t="s">
        <v>24</v>
      </c>
      <c r="D90" s="1" t="s">
        <v>25</v>
      </c>
      <c r="E90" s="1" t="s">
        <v>69</v>
      </c>
      <c r="F90" s="1" t="s">
        <v>85</v>
      </c>
      <c r="G90" s="1"/>
      <c r="H90" s="1" t="s">
        <v>28</v>
      </c>
      <c r="I90" s="1" t="s">
        <v>29</v>
      </c>
      <c r="J90" s="1" t="s">
        <v>29</v>
      </c>
      <c r="K90" s="1" t="s">
        <v>339</v>
      </c>
      <c r="L90" s="1" t="s">
        <v>340</v>
      </c>
      <c r="M90" s="1" t="s">
        <v>24</v>
      </c>
      <c r="N90" s="2" t="s">
        <v>341</v>
      </c>
      <c r="O90" s="1" t="s">
        <v>25</v>
      </c>
      <c r="P90" s="1" t="s">
        <v>69</v>
      </c>
      <c r="Q90" s="1" t="s">
        <v>56</v>
      </c>
      <c r="R90" s="1" t="s">
        <v>6</v>
      </c>
      <c r="S90" s="1" t="s">
        <v>342</v>
      </c>
      <c r="T90" s="1" t="s">
        <v>44</v>
      </c>
      <c r="U90" s="1" t="s">
        <v>35</v>
      </c>
      <c r="V90" s="1" t="s">
        <v>59</v>
      </c>
      <c r="W90" s="1" t="s">
        <v>6</v>
      </c>
      <c r="X90" s="1" t="s">
        <v>60</v>
      </c>
      <c r="Y90" s="1"/>
      <c r="Z90" s="1"/>
    </row>
    <row r="91" spans="1:26" ht="15.75" customHeight="1">
      <c r="A91" s="1">
        <v>1152</v>
      </c>
      <c r="B91" s="1" t="s">
        <v>343</v>
      </c>
      <c r="C91" s="1" t="s">
        <v>24</v>
      </c>
      <c r="D91" s="1" t="s">
        <v>25</v>
      </c>
      <c r="E91" s="1" t="s">
        <v>28</v>
      </c>
      <c r="F91" s="1" t="s">
        <v>85</v>
      </c>
      <c r="G91" s="1"/>
      <c r="H91" s="1" t="s">
        <v>25</v>
      </c>
      <c r="I91" s="1" t="s">
        <v>25</v>
      </c>
      <c r="J91" s="1" t="s">
        <v>25</v>
      </c>
      <c r="K91" s="1" t="s">
        <v>344</v>
      </c>
      <c r="L91" s="1"/>
      <c r="M91" s="1" t="s">
        <v>31</v>
      </c>
      <c r="N91" s="1"/>
      <c r="O91" s="1" t="s">
        <v>28</v>
      </c>
      <c r="P91" s="1" t="s">
        <v>28</v>
      </c>
      <c r="Q91" s="1" t="s">
        <v>32</v>
      </c>
      <c r="R91" s="1" t="s">
        <v>80</v>
      </c>
      <c r="S91" s="1"/>
      <c r="T91" s="1" t="s">
        <v>101</v>
      </c>
      <c r="U91" s="1" t="s">
        <v>50</v>
      </c>
      <c r="V91" s="1" t="s">
        <v>96</v>
      </c>
      <c r="W91" s="1" t="s">
        <v>51</v>
      </c>
      <c r="X91" s="1" t="s">
        <v>60</v>
      </c>
      <c r="Y91" s="1"/>
      <c r="Z91" s="1"/>
    </row>
    <row r="92" spans="1:26" ht="15.75" customHeight="1">
      <c r="A92" s="1">
        <v>1151</v>
      </c>
      <c r="B92" s="1" t="s">
        <v>345</v>
      </c>
      <c r="C92" s="1" t="s">
        <v>24</v>
      </c>
      <c r="D92" s="1" t="s">
        <v>26</v>
      </c>
      <c r="E92" s="1" t="s">
        <v>29</v>
      </c>
      <c r="F92" s="1" t="s">
        <v>47</v>
      </c>
      <c r="G92" s="1"/>
      <c r="H92" s="1" t="s">
        <v>29</v>
      </c>
      <c r="I92" s="1" t="s">
        <v>69</v>
      </c>
      <c r="J92" s="1" t="s">
        <v>28</v>
      </c>
      <c r="K92" s="1" t="s">
        <v>78</v>
      </c>
      <c r="L92" s="1"/>
      <c r="M92" s="1" t="s">
        <v>24</v>
      </c>
      <c r="N92" s="2" t="s">
        <v>346</v>
      </c>
      <c r="O92" s="1" t="s">
        <v>26</v>
      </c>
      <c r="P92" s="1" t="s">
        <v>29</v>
      </c>
      <c r="Q92" s="1" t="s">
        <v>110</v>
      </c>
      <c r="R92" s="1" t="s">
        <v>71</v>
      </c>
      <c r="S92" s="1"/>
      <c r="T92" s="1" t="s">
        <v>101</v>
      </c>
      <c r="U92" s="1" t="s">
        <v>76</v>
      </c>
      <c r="V92" s="1" t="s">
        <v>36</v>
      </c>
      <c r="W92" s="1" t="s">
        <v>6</v>
      </c>
      <c r="X92" s="1" t="s">
        <v>60</v>
      </c>
      <c r="Y92" s="1"/>
      <c r="Z92" s="1"/>
    </row>
    <row r="93" spans="1:26" ht="15.75" customHeight="1">
      <c r="A93" s="1">
        <v>1150</v>
      </c>
      <c r="B93" s="1" t="s">
        <v>347</v>
      </c>
      <c r="C93" s="1" t="s">
        <v>24</v>
      </c>
      <c r="D93" s="1" t="s">
        <v>26</v>
      </c>
      <c r="E93" s="1" t="s">
        <v>26</v>
      </c>
      <c r="F93" s="1" t="s">
        <v>85</v>
      </c>
      <c r="G93" s="1"/>
      <c r="H93" s="1" t="s">
        <v>26</v>
      </c>
      <c r="I93" s="1" t="s">
        <v>29</v>
      </c>
      <c r="J93" s="1" t="s">
        <v>29</v>
      </c>
      <c r="K93" s="1" t="s">
        <v>348</v>
      </c>
      <c r="L93" s="1"/>
      <c r="M93" s="1" t="s">
        <v>24</v>
      </c>
      <c r="N93" s="1"/>
      <c r="O93" s="1" t="s">
        <v>25</v>
      </c>
      <c r="P93" s="1" t="s">
        <v>29</v>
      </c>
      <c r="Q93" s="1" t="s">
        <v>56</v>
      </c>
      <c r="R93" s="1" t="s">
        <v>33</v>
      </c>
      <c r="S93" s="1"/>
      <c r="T93" s="1" t="s">
        <v>101</v>
      </c>
      <c r="U93" s="1" t="s">
        <v>76</v>
      </c>
      <c r="V93" s="1" t="s">
        <v>59</v>
      </c>
      <c r="W93" s="1" t="s">
        <v>51</v>
      </c>
      <c r="X93" s="1" t="s">
        <v>38</v>
      </c>
      <c r="Y93" s="1"/>
      <c r="Z93" s="1"/>
    </row>
    <row r="94" spans="1:26" ht="15.75" customHeight="1">
      <c r="A94" s="1">
        <v>1149</v>
      </c>
      <c r="B94" s="1" t="s">
        <v>349</v>
      </c>
      <c r="C94" s="1" t="s">
        <v>24</v>
      </c>
      <c r="D94" s="1" t="s">
        <v>26</v>
      </c>
      <c r="E94" s="1" t="s">
        <v>28</v>
      </c>
      <c r="F94" s="1" t="s">
        <v>114</v>
      </c>
      <c r="G94" s="1"/>
      <c r="H94" s="1" t="s">
        <v>25</v>
      </c>
      <c r="I94" s="1" t="s">
        <v>28</v>
      </c>
      <c r="J94" s="1" t="s">
        <v>28</v>
      </c>
      <c r="K94" s="1" t="s">
        <v>30</v>
      </c>
      <c r="L94" s="1"/>
      <c r="M94" s="1" t="s">
        <v>24</v>
      </c>
      <c r="N94" s="1" t="s">
        <v>350</v>
      </c>
      <c r="O94" s="1" t="s">
        <v>25</v>
      </c>
      <c r="P94" s="1" t="s">
        <v>26</v>
      </c>
      <c r="Q94" s="1" t="s">
        <v>49</v>
      </c>
      <c r="R94" s="1" t="s">
        <v>71</v>
      </c>
      <c r="S94" s="1"/>
      <c r="T94" s="1" t="s">
        <v>44</v>
      </c>
      <c r="U94" s="1" t="s">
        <v>35</v>
      </c>
      <c r="V94" s="1" t="s">
        <v>67</v>
      </c>
      <c r="W94" s="1" t="s">
        <v>51</v>
      </c>
      <c r="X94" s="1" t="s">
        <v>38</v>
      </c>
      <c r="Y94" s="1"/>
      <c r="Z94" s="1"/>
    </row>
    <row r="95" spans="1:26" ht="15.75" customHeight="1">
      <c r="A95" s="1">
        <v>1148</v>
      </c>
      <c r="B95" s="1" t="s">
        <v>351</v>
      </c>
      <c r="C95" s="1" t="s">
        <v>24</v>
      </c>
      <c r="D95" s="1" t="s">
        <v>26</v>
      </c>
      <c r="E95" s="1" t="s">
        <v>28</v>
      </c>
      <c r="F95" s="1" t="s">
        <v>333</v>
      </c>
      <c r="G95" s="1" t="s">
        <v>352</v>
      </c>
      <c r="H95" s="1" t="s">
        <v>28</v>
      </c>
      <c r="I95" s="1" t="s">
        <v>28</v>
      </c>
      <c r="J95" s="1" t="s">
        <v>26</v>
      </c>
      <c r="K95" s="1" t="s">
        <v>353</v>
      </c>
      <c r="L95" s="1"/>
      <c r="M95" s="1" t="s">
        <v>24</v>
      </c>
      <c r="N95" s="1" t="s">
        <v>354</v>
      </c>
      <c r="O95" s="1" t="s">
        <v>26</v>
      </c>
      <c r="P95" s="1" t="s">
        <v>26</v>
      </c>
      <c r="Q95" s="1" t="s">
        <v>49</v>
      </c>
      <c r="R95" s="1" t="s">
        <v>71</v>
      </c>
      <c r="S95" s="1"/>
      <c r="T95" s="1" t="s">
        <v>44</v>
      </c>
      <c r="U95" s="1" t="s">
        <v>35</v>
      </c>
      <c r="V95" s="1" t="s">
        <v>67</v>
      </c>
      <c r="W95" s="1" t="s">
        <v>6</v>
      </c>
      <c r="X95" s="1" t="s">
        <v>38</v>
      </c>
      <c r="Y95" s="1"/>
      <c r="Z95" s="1"/>
    </row>
    <row r="96" spans="1:26" ht="15.75" customHeight="1">
      <c r="A96" s="1">
        <v>1147</v>
      </c>
      <c r="B96" s="1" t="s">
        <v>355</v>
      </c>
      <c r="C96" s="1" t="s">
        <v>24</v>
      </c>
      <c r="D96" s="1" t="s">
        <v>25</v>
      </c>
      <c r="E96" s="1" t="s">
        <v>26</v>
      </c>
      <c r="F96" s="1" t="s">
        <v>356</v>
      </c>
      <c r="G96" s="1"/>
      <c r="H96" s="1" t="s">
        <v>28</v>
      </c>
      <c r="I96" s="1" t="s">
        <v>28</v>
      </c>
      <c r="J96" s="1" t="s">
        <v>29</v>
      </c>
      <c r="K96" s="1" t="s">
        <v>357</v>
      </c>
      <c r="L96" s="1"/>
      <c r="M96" s="1" t="s">
        <v>24</v>
      </c>
      <c r="N96" s="1" t="s">
        <v>358</v>
      </c>
      <c r="O96" s="1" t="s">
        <v>25</v>
      </c>
      <c r="P96" s="1" t="s">
        <v>29</v>
      </c>
      <c r="Q96" s="1" t="s">
        <v>32</v>
      </c>
      <c r="R96" s="1" t="s">
        <v>33</v>
      </c>
      <c r="S96" s="1"/>
      <c r="T96" s="1" t="s">
        <v>44</v>
      </c>
      <c r="U96" s="1" t="s">
        <v>81</v>
      </c>
      <c r="V96" s="1" t="s">
        <v>36</v>
      </c>
      <c r="W96" s="1" t="s">
        <v>51</v>
      </c>
      <c r="X96" s="1" t="s">
        <v>38</v>
      </c>
      <c r="Y96" s="1"/>
      <c r="Z96" s="1"/>
    </row>
    <row r="97" spans="1:26" ht="15.75" customHeight="1">
      <c r="A97" s="1">
        <v>1146</v>
      </c>
      <c r="B97" s="1" t="s">
        <v>359</v>
      </c>
      <c r="C97" s="1" t="s">
        <v>24</v>
      </c>
      <c r="D97" s="1" t="s">
        <v>25</v>
      </c>
      <c r="E97" s="1" t="s">
        <v>28</v>
      </c>
      <c r="F97" s="1" t="s">
        <v>98</v>
      </c>
      <c r="G97" s="1"/>
      <c r="H97" s="1" t="s">
        <v>26</v>
      </c>
      <c r="I97" s="1" t="s">
        <v>29</v>
      </c>
      <c r="J97" s="1" t="s">
        <v>28</v>
      </c>
      <c r="K97" s="1" t="s">
        <v>360</v>
      </c>
      <c r="L97" s="1"/>
      <c r="M97" s="1" t="s">
        <v>24</v>
      </c>
      <c r="N97" s="2" t="s">
        <v>361</v>
      </c>
      <c r="O97" s="1" t="s">
        <v>29</v>
      </c>
      <c r="P97" s="1" t="s">
        <v>26</v>
      </c>
      <c r="Q97" s="1" t="s">
        <v>32</v>
      </c>
      <c r="R97" s="1" t="s">
        <v>71</v>
      </c>
      <c r="S97" s="1"/>
      <c r="T97" s="1" t="s">
        <v>44</v>
      </c>
      <c r="U97" s="1" t="s">
        <v>35</v>
      </c>
      <c r="V97" s="1" t="s">
        <v>67</v>
      </c>
      <c r="W97" s="1" t="s">
        <v>6</v>
      </c>
      <c r="X97" s="1" t="s">
        <v>38</v>
      </c>
      <c r="Y97" s="1"/>
      <c r="Z97" s="1"/>
    </row>
    <row r="98" spans="1:26" ht="15.75" customHeight="1">
      <c r="A98" s="1">
        <v>1145</v>
      </c>
      <c r="B98" s="1" t="s">
        <v>362</v>
      </c>
      <c r="C98" s="1" t="s">
        <v>31</v>
      </c>
      <c r="D98" s="1" t="s">
        <v>26</v>
      </c>
      <c r="E98" s="1" t="s">
        <v>29</v>
      </c>
      <c r="F98" s="1" t="s">
        <v>27</v>
      </c>
      <c r="G98" s="1"/>
      <c r="H98" s="1" t="s">
        <v>29</v>
      </c>
      <c r="I98" s="1" t="s">
        <v>29</v>
      </c>
      <c r="J98" s="1" t="s">
        <v>26</v>
      </c>
      <c r="K98" s="1" t="s">
        <v>363</v>
      </c>
      <c r="L98" s="1"/>
      <c r="M98" s="1" t="s">
        <v>24</v>
      </c>
      <c r="N98" s="1" t="s">
        <v>364</v>
      </c>
      <c r="O98" s="1" t="s">
        <v>26</v>
      </c>
      <c r="P98" s="1" t="s">
        <v>28</v>
      </c>
      <c r="Q98" s="1" t="s">
        <v>32</v>
      </c>
      <c r="R98" s="1" t="s">
        <v>75</v>
      </c>
      <c r="S98" s="1"/>
      <c r="T98" s="1" t="s">
        <v>90</v>
      </c>
      <c r="U98" s="1" t="s">
        <v>35</v>
      </c>
      <c r="V98" s="1" t="s">
        <v>67</v>
      </c>
      <c r="W98" s="1" t="s">
        <v>118</v>
      </c>
      <c r="X98" s="1" t="s">
        <v>38</v>
      </c>
      <c r="Y98" s="1"/>
      <c r="Z98" s="1"/>
    </row>
    <row r="99" spans="1:26" ht="15.75" customHeight="1">
      <c r="A99" s="1">
        <v>1144</v>
      </c>
      <c r="B99" s="1" t="s">
        <v>365</v>
      </c>
      <c r="C99" s="1" t="s">
        <v>24</v>
      </c>
      <c r="D99" s="1" t="s">
        <v>26</v>
      </c>
      <c r="E99" s="1" t="s">
        <v>26</v>
      </c>
      <c r="F99" s="1" t="s">
        <v>85</v>
      </c>
      <c r="G99" s="1"/>
      <c r="H99" s="1" t="s">
        <v>29</v>
      </c>
      <c r="I99" s="1" t="s">
        <v>29</v>
      </c>
      <c r="J99" s="1" t="s">
        <v>26</v>
      </c>
      <c r="K99" s="1" t="s">
        <v>244</v>
      </c>
      <c r="L99" s="1"/>
      <c r="M99" s="1" t="s">
        <v>24</v>
      </c>
      <c r="N99" s="1" t="s">
        <v>366</v>
      </c>
      <c r="O99" s="1" t="s">
        <v>25</v>
      </c>
      <c r="P99" s="1" t="s">
        <v>29</v>
      </c>
      <c r="Q99" s="1" t="s">
        <v>110</v>
      </c>
      <c r="R99" s="1" t="s">
        <v>117</v>
      </c>
      <c r="S99" s="1"/>
      <c r="T99" s="1" t="s">
        <v>65</v>
      </c>
      <c r="U99" s="1" t="s">
        <v>50</v>
      </c>
      <c r="V99" s="1" t="s">
        <v>96</v>
      </c>
      <c r="W99" s="1" t="s">
        <v>118</v>
      </c>
      <c r="X99" s="1" t="s">
        <v>38</v>
      </c>
      <c r="Y99" s="1"/>
      <c r="Z99" s="1"/>
    </row>
    <row r="100" spans="1:26" ht="15.75" customHeight="1">
      <c r="A100" s="1">
        <v>1143</v>
      </c>
      <c r="B100" s="1" t="s">
        <v>367</v>
      </c>
      <c r="C100" s="1" t="s">
        <v>24</v>
      </c>
      <c r="D100" s="1" t="s">
        <v>26</v>
      </c>
      <c r="E100" s="1" t="s">
        <v>28</v>
      </c>
      <c r="F100" s="1" t="s">
        <v>85</v>
      </c>
      <c r="G100" s="1"/>
      <c r="H100" s="1" t="s">
        <v>28</v>
      </c>
      <c r="I100" s="1" t="s">
        <v>28</v>
      </c>
      <c r="J100" s="1" t="s">
        <v>29</v>
      </c>
      <c r="K100" s="1" t="s">
        <v>273</v>
      </c>
      <c r="L100" s="1"/>
      <c r="M100" s="1" t="s">
        <v>24</v>
      </c>
      <c r="N100" s="1" t="s">
        <v>368</v>
      </c>
      <c r="O100" s="1" t="s">
        <v>26</v>
      </c>
      <c r="P100" s="1" t="s">
        <v>28</v>
      </c>
      <c r="Q100" s="1" t="s">
        <v>32</v>
      </c>
      <c r="R100" s="1" t="s">
        <v>75</v>
      </c>
      <c r="S100" s="1"/>
      <c r="T100" s="1" t="s">
        <v>44</v>
      </c>
      <c r="U100" s="1" t="s">
        <v>50</v>
      </c>
      <c r="V100" s="1" t="s">
        <v>96</v>
      </c>
      <c r="W100" s="1" t="s">
        <v>112</v>
      </c>
      <c r="X100" s="1" t="s">
        <v>38</v>
      </c>
      <c r="Y100" s="1"/>
      <c r="Z100" s="1"/>
    </row>
    <row r="101" spans="1:26" ht="15.75" customHeight="1">
      <c r="A101" s="1">
        <v>1142</v>
      </c>
      <c r="B101" s="1" t="s">
        <v>369</v>
      </c>
      <c r="C101" s="1" t="s">
        <v>24</v>
      </c>
      <c r="D101" s="1" t="s">
        <v>69</v>
      </c>
      <c r="E101" s="1" t="s">
        <v>26</v>
      </c>
      <c r="F101" s="1" t="s">
        <v>333</v>
      </c>
      <c r="G101" s="1" t="s">
        <v>370</v>
      </c>
      <c r="H101" s="1" t="s">
        <v>25</v>
      </c>
      <c r="I101" s="1" t="s">
        <v>25</v>
      </c>
      <c r="J101" s="1" t="s">
        <v>25</v>
      </c>
      <c r="K101" s="1" t="s">
        <v>371</v>
      </c>
      <c r="L101" s="1"/>
      <c r="M101" s="1" t="s">
        <v>24</v>
      </c>
      <c r="N101" s="1" t="s">
        <v>372</v>
      </c>
      <c r="O101" s="1" t="s">
        <v>25</v>
      </c>
      <c r="P101" s="1" t="s">
        <v>26</v>
      </c>
      <c r="Q101" s="1" t="s">
        <v>49</v>
      </c>
      <c r="R101" s="1" t="s">
        <v>80</v>
      </c>
      <c r="S101" s="1"/>
      <c r="T101" s="1" t="s">
        <v>34</v>
      </c>
      <c r="U101" s="1" t="s">
        <v>81</v>
      </c>
      <c r="V101" s="1" t="s">
        <v>36</v>
      </c>
      <c r="W101" s="1" t="s">
        <v>51</v>
      </c>
      <c r="X101" s="1" t="s">
        <v>60</v>
      </c>
      <c r="Y101" s="1"/>
      <c r="Z101" s="1"/>
    </row>
    <row r="102" spans="1:26" ht="15.75" customHeight="1">
      <c r="A102" s="1">
        <v>1141</v>
      </c>
      <c r="B102" s="1" t="s">
        <v>373</v>
      </c>
      <c r="C102" s="1" t="s">
        <v>24</v>
      </c>
      <c r="D102" s="1" t="s">
        <v>26</v>
      </c>
      <c r="E102" s="1" t="s">
        <v>28</v>
      </c>
      <c r="F102" s="1" t="s">
        <v>85</v>
      </c>
      <c r="G102" s="1"/>
      <c r="H102" s="1" t="s">
        <v>26</v>
      </c>
      <c r="I102" s="1" t="s">
        <v>29</v>
      </c>
      <c r="J102" s="1" t="s">
        <v>29</v>
      </c>
      <c r="K102" s="1" t="s">
        <v>195</v>
      </c>
      <c r="L102" s="1"/>
      <c r="M102" s="1" t="s">
        <v>24</v>
      </c>
      <c r="N102" s="1" t="s">
        <v>374</v>
      </c>
      <c r="O102" s="1" t="s">
        <v>25</v>
      </c>
      <c r="P102" s="1" t="s">
        <v>29</v>
      </c>
      <c r="Q102" s="1" t="s">
        <v>32</v>
      </c>
      <c r="R102" s="1" t="s">
        <v>75</v>
      </c>
      <c r="S102" s="1"/>
      <c r="T102" s="1" t="s">
        <v>58</v>
      </c>
      <c r="U102" s="1" t="s">
        <v>35</v>
      </c>
      <c r="V102" s="1" t="s">
        <v>36</v>
      </c>
      <c r="W102" s="1" t="s">
        <v>112</v>
      </c>
      <c r="X102" s="1" t="s">
        <v>38</v>
      </c>
      <c r="Y102" s="1"/>
      <c r="Z102" s="1"/>
    </row>
    <row r="103" spans="1:26" ht="15.75" customHeight="1">
      <c r="A103" s="1">
        <v>1140</v>
      </c>
      <c r="B103" s="1" t="s">
        <v>375</v>
      </c>
      <c r="C103" s="1" t="s">
        <v>24</v>
      </c>
      <c r="D103" s="1" t="s">
        <v>25</v>
      </c>
      <c r="E103" s="1" t="s">
        <v>29</v>
      </c>
      <c r="F103" s="1" t="s">
        <v>40</v>
      </c>
      <c r="G103" s="1"/>
      <c r="H103" s="1" t="s">
        <v>29</v>
      </c>
      <c r="I103" s="1" t="s">
        <v>29</v>
      </c>
      <c r="J103" s="1" t="s">
        <v>29</v>
      </c>
      <c r="K103" s="1" t="s">
        <v>137</v>
      </c>
      <c r="L103" s="1"/>
      <c r="M103" s="1" t="s">
        <v>24</v>
      </c>
      <c r="N103" s="1" t="s">
        <v>376</v>
      </c>
      <c r="O103" s="1" t="s">
        <v>26</v>
      </c>
      <c r="P103" s="1" t="s">
        <v>28</v>
      </c>
      <c r="Q103" s="1" t="s">
        <v>56</v>
      </c>
      <c r="R103" s="1" t="s">
        <v>111</v>
      </c>
      <c r="S103" s="1"/>
      <c r="T103" s="1" t="s">
        <v>34</v>
      </c>
      <c r="U103" s="1" t="s">
        <v>35</v>
      </c>
      <c r="V103" s="1" t="s">
        <v>67</v>
      </c>
      <c r="W103" s="1" t="s">
        <v>6</v>
      </c>
      <c r="X103" s="1" t="s">
        <v>45</v>
      </c>
      <c r="Y103" s="1"/>
      <c r="Z103" s="1"/>
    </row>
    <row r="104" spans="1:26" ht="15.75" customHeight="1">
      <c r="A104" s="1">
        <v>1139</v>
      </c>
      <c r="B104" s="1" t="s">
        <v>377</v>
      </c>
      <c r="C104" s="1" t="s">
        <v>24</v>
      </c>
      <c r="D104" s="1" t="s">
        <v>26</v>
      </c>
      <c r="E104" s="1" t="s">
        <v>29</v>
      </c>
      <c r="F104" s="1" t="s">
        <v>85</v>
      </c>
      <c r="G104" s="1"/>
      <c r="H104" s="1" t="s">
        <v>26</v>
      </c>
      <c r="I104" s="1" t="s">
        <v>28</v>
      </c>
      <c r="J104" s="1" t="s">
        <v>29</v>
      </c>
      <c r="K104" s="1" t="s">
        <v>371</v>
      </c>
      <c r="L104" s="1"/>
      <c r="M104" s="1" t="s">
        <v>31</v>
      </c>
      <c r="N104" s="1" t="s">
        <v>378</v>
      </c>
      <c r="O104" s="1" t="s">
        <v>26</v>
      </c>
      <c r="P104" s="1" t="s">
        <v>29</v>
      </c>
      <c r="Q104" s="1" t="s">
        <v>56</v>
      </c>
      <c r="R104" s="1" t="s">
        <v>75</v>
      </c>
      <c r="S104" s="1"/>
      <c r="T104" s="1" t="s">
        <v>101</v>
      </c>
      <c r="U104" s="1" t="s">
        <v>122</v>
      </c>
      <c r="V104" s="1" t="s">
        <v>59</v>
      </c>
      <c r="W104" s="1" t="s">
        <v>112</v>
      </c>
      <c r="X104" s="1" t="s">
        <v>60</v>
      </c>
      <c r="Y104" s="1"/>
      <c r="Z104" s="1"/>
    </row>
    <row r="105" spans="1:26" ht="15.75" customHeight="1">
      <c r="A105" s="1">
        <v>1138</v>
      </c>
      <c r="B105" s="1" t="s">
        <v>379</v>
      </c>
      <c r="C105" s="1" t="s">
        <v>24</v>
      </c>
      <c r="D105" s="1" t="s">
        <v>25</v>
      </c>
      <c r="E105" s="1" t="s">
        <v>26</v>
      </c>
      <c r="F105" s="1" t="s">
        <v>98</v>
      </c>
      <c r="G105" s="1"/>
      <c r="H105" s="1" t="s">
        <v>26</v>
      </c>
      <c r="I105" s="1" t="s">
        <v>29</v>
      </c>
      <c r="J105" s="1" t="s">
        <v>29</v>
      </c>
      <c r="K105" s="1" t="s">
        <v>380</v>
      </c>
      <c r="L105" s="1"/>
      <c r="M105" s="1" t="s">
        <v>24</v>
      </c>
      <c r="N105" s="2" t="s">
        <v>381</v>
      </c>
      <c r="O105" s="1" t="s">
        <v>25</v>
      </c>
      <c r="P105" s="1" t="s">
        <v>28</v>
      </c>
      <c r="Q105" s="1" t="s">
        <v>32</v>
      </c>
      <c r="R105" s="1" t="s">
        <v>71</v>
      </c>
      <c r="S105" s="1"/>
      <c r="T105" s="1" t="s">
        <v>44</v>
      </c>
      <c r="U105" s="1" t="s">
        <v>76</v>
      </c>
      <c r="V105" s="1" t="s">
        <v>59</v>
      </c>
      <c r="W105" s="1" t="s">
        <v>51</v>
      </c>
      <c r="X105" s="1" t="s">
        <v>38</v>
      </c>
      <c r="Y105" s="1"/>
      <c r="Z105" s="1"/>
    </row>
    <row r="106" spans="1:26" ht="15.75" customHeight="1">
      <c r="A106" s="1">
        <v>1137</v>
      </c>
      <c r="B106" s="1" t="s">
        <v>382</v>
      </c>
      <c r="C106" s="1" t="s">
        <v>24</v>
      </c>
      <c r="D106" s="1" t="s">
        <v>26</v>
      </c>
      <c r="E106" s="1" t="s">
        <v>28</v>
      </c>
      <c r="F106" s="1" t="s">
        <v>98</v>
      </c>
      <c r="G106" s="1"/>
      <c r="H106" s="1" t="s">
        <v>28</v>
      </c>
      <c r="I106" s="1" t="s">
        <v>29</v>
      </c>
      <c r="J106" s="1" t="s">
        <v>29</v>
      </c>
      <c r="K106" s="1" t="s">
        <v>383</v>
      </c>
      <c r="L106" s="1"/>
      <c r="M106" s="1" t="s">
        <v>24</v>
      </c>
      <c r="N106" s="1" t="s">
        <v>384</v>
      </c>
      <c r="O106" s="1" t="s">
        <v>26</v>
      </c>
      <c r="P106" s="1" t="s">
        <v>29</v>
      </c>
      <c r="Q106" s="1" t="s">
        <v>56</v>
      </c>
      <c r="R106" s="1" t="s">
        <v>6</v>
      </c>
      <c r="S106" s="1" t="s">
        <v>385</v>
      </c>
      <c r="T106" s="1" t="s">
        <v>44</v>
      </c>
      <c r="U106" s="1" t="s">
        <v>76</v>
      </c>
      <c r="V106" s="1" t="s">
        <v>67</v>
      </c>
      <c r="W106" s="1" t="s">
        <v>51</v>
      </c>
      <c r="X106" s="1" t="s">
        <v>38</v>
      </c>
      <c r="Y106" s="1"/>
      <c r="Z106" s="1"/>
    </row>
    <row r="107" spans="1:26" ht="15.75" customHeight="1">
      <c r="A107" s="1">
        <v>1136</v>
      </c>
      <c r="B107" s="1" t="s">
        <v>386</v>
      </c>
      <c r="C107" s="1" t="s">
        <v>24</v>
      </c>
      <c r="D107" s="1" t="s">
        <v>26</v>
      </c>
      <c r="E107" s="1" t="s">
        <v>28</v>
      </c>
      <c r="F107" s="1" t="s">
        <v>85</v>
      </c>
      <c r="G107" s="1"/>
      <c r="H107" s="1" t="s">
        <v>28</v>
      </c>
      <c r="I107" s="1" t="s">
        <v>29</v>
      </c>
      <c r="J107" s="1" t="s">
        <v>28</v>
      </c>
      <c r="K107" s="1" t="s">
        <v>292</v>
      </c>
      <c r="L107" s="1"/>
      <c r="M107" s="1" t="s">
        <v>31</v>
      </c>
      <c r="N107" s="1" t="s">
        <v>387</v>
      </c>
      <c r="O107" s="1" t="s">
        <v>26</v>
      </c>
      <c r="P107" s="1" t="s">
        <v>29</v>
      </c>
      <c r="Q107" s="1" t="s">
        <v>110</v>
      </c>
      <c r="R107" s="1" t="s">
        <v>33</v>
      </c>
      <c r="S107" s="1"/>
      <c r="T107" s="1" t="s">
        <v>34</v>
      </c>
      <c r="U107" s="1" t="s">
        <v>35</v>
      </c>
      <c r="V107" s="1" t="s">
        <v>59</v>
      </c>
      <c r="W107" s="1" t="s">
        <v>6</v>
      </c>
      <c r="X107" s="1" t="s">
        <v>60</v>
      </c>
      <c r="Y107" s="1"/>
      <c r="Z107" s="1"/>
    </row>
    <row r="108" spans="1:26" ht="15.75" customHeight="1">
      <c r="A108" s="1">
        <v>1135</v>
      </c>
      <c r="B108" s="1" t="s">
        <v>388</v>
      </c>
      <c r="C108" s="1" t="s">
        <v>24</v>
      </c>
      <c r="D108" s="1" t="s">
        <v>25</v>
      </c>
      <c r="E108" s="1" t="s">
        <v>29</v>
      </c>
      <c r="F108" s="1" t="s">
        <v>149</v>
      </c>
      <c r="G108" s="1"/>
      <c r="H108" s="1" t="s">
        <v>25</v>
      </c>
      <c r="I108" s="1" t="s">
        <v>25</v>
      </c>
      <c r="J108" s="1" t="s">
        <v>25</v>
      </c>
      <c r="K108" s="1" t="s">
        <v>83</v>
      </c>
      <c r="L108" s="1"/>
      <c r="M108" s="1" t="s">
        <v>31</v>
      </c>
      <c r="N108" s="1"/>
      <c r="O108" s="1" t="s">
        <v>25</v>
      </c>
      <c r="P108" s="1" t="s">
        <v>28</v>
      </c>
      <c r="Q108" s="1" t="s">
        <v>49</v>
      </c>
      <c r="R108" s="1" t="s">
        <v>117</v>
      </c>
      <c r="S108" s="1"/>
      <c r="T108" s="1" t="s">
        <v>101</v>
      </c>
      <c r="U108" s="1" t="s">
        <v>50</v>
      </c>
      <c r="V108" s="1" t="s">
        <v>96</v>
      </c>
      <c r="W108" s="1" t="s">
        <v>51</v>
      </c>
      <c r="X108" s="1" t="s">
        <v>60</v>
      </c>
      <c r="Y108" s="1"/>
      <c r="Z108" s="1"/>
    </row>
    <row r="109" spans="1:26" ht="15.75" customHeight="1">
      <c r="A109" s="1">
        <v>1134</v>
      </c>
      <c r="B109" s="1" t="s">
        <v>389</v>
      </c>
      <c r="C109" s="1" t="s">
        <v>24</v>
      </c>
      <c r="D109" s="1" t="s">
        <v>25</v>
      </c>
      <c r="E109" s="1" t="s">
        <v>29</v>
      </c>
      <c r="F109" s="1" t="s">
        <v>124</v>
      </c>
      <c r="G109" s="1"/>
      <c r="H109" s="1" t="s">
        <v>29</v>
      </c>
      <c r="I109" s="1" t="s">
        <v>29</v>
      </c>
      <c r="J109" s="1" t="s">
        <v>29</v>
      </c>
      <c r="K109" s="1" t="s">
        <v>390</v>
      </c>
      <c r="L109" s="1"/>
      <c r="M109" s="1" t="s">
        <v>24</v>
      </c>
      <c r="N109" s="2" t="s">
        <v>391</v>
      </c>
      <c r="O109" s="1" t="s">
        <v>25</v>
      </c>
      <c r="P109" s="1" t="s">
        <v>28</v>
      </c>
      <c r="Q109" s="1" t="s">
        <v>56</v>
      </c>
      <c r="R109" s="1" t="s">
        <v>117</v>
      </c>
      <c r="S109" s="1"/>
      <c r="T109" s="1" t="s">
        <v>34</v>
      </c>
      <c r="U109" s="1" t="s">
        <v>66</v>
      </c>
      <c r="V109" s="1" t="s">
        <v>67</v>
      </c>
      <c r="W109" s="1" t="s">
        <v>6</v>
      </c>
      <c r="X109" s="1" t="s">
        <v>45</v>
      </c>
      <c r="Y109" s="1"/>
      <c r="Z109" s="1"/>
    </row>
    <row r="110" spans="1:26" ht="15.75" customHeight="1">
      <c r="A110" s="1">
        <v>1133</v>
      </c>
      <c r="B110" s="1" t="s">
        <v>392</v>
      </c>
      <c r="C110" s="1" t="s">
        <v>24</v>
      </c>
      <c r="D110" s="1" t="s">
        <v>26</v>
      </c>
      <c r="E110" s="1" t="s">
        <v>28</v>
      </c>
      <c r="F110" s="1" t="s">
        <v>92</v>
      </c>
      <c r="G110" s="1"/>
      <c r="H110" s="1" t="s">
        <v>26</v>
      </c>
      <c r="I110" s="1" t="s">
        <v>29</v>
      </c>
      <c r="J110" s="1" t="s">
        <v>28</v>
      </c>
      <c r="K110" s="1" t="s">
        <v>393</v>
      </c>
      <c r="L110" s="1"/>
      <c r="M110" s="1" t="s">
        <v>24</v>
      </c>
      <c r="N110" s="1" t="s">
        <v>394</v>
      </c>
      <c r="O110" s="1" t="s">
        <v>26</v>
      </c>
      <c r="P110" s="1" t="s">
        <v>28</v>
      </c>
      <c r="Q110" s="1" t="s">
        <v>32</v>
      </c>
      <c r="R110" s="1" t="s">
        <v>71</v>
      </c>
      <c r="S110" s="1"/>
      <c r="T110" s="1" t="s">
        <v>44</v>
      </c>
      <c r="U110" s="1" t="s">
        <v>35</v>
      </c>
      <c r="V110" s="1" t="s">
        <v>67</v>
      </c>
      <c r="W110" s="1" t="s">
        <v>6</v>
      </c>
      <c r="X110" s="1" t="s">
        <v>38</v>
      </c>
      <c r="Y110" s="1"/>
      <c r="Z110" s="1"/>
    </row>
    <row r="111" spans="1:26" ht="15.75" customHeight="1">
      <c r="A111" s="1">
        <v>1132</v>
      </c>
      <c r="B111" s="1" t="s">
        <v>395</v>
      </c>
      <c r="C111" s="1" t="s">
        <v>24</v>
      </c>
      <c r="D111" s="1" t="s">
        <v>26</v>
      </c>
      <c r="E111" s="1" t="s">
        <v>28</v>
      </c>
      <c r="F111" s="1" t="s">
        <v>306</v>
      </c>
      <c r="G111" s="1" t="s">
        <v>396</v>
      </c>
      <c r="H111" s="1" t="s">
        <v>26</v>
      </c>
      <c r="I111" s="1" t="s">
        <v>28</v>
      </c>
      <c r="J111" s="1" t="s">
        <v>28</v>
      </c>
      <c r="K111" s="1" t="s">
        <v>253</v>
      </c>
      <c r="L111" s="1"/>
      <c r="M111" s="1" t="s">
        <v>24</v>
      </c>
      <c r="N111" s="1" t="s">
        <v>397</v>
      </c>
      <c r="O111" s="1" t="s">
        <v>25</v>
      </c>
      <c r="P111" s="1" t="s">
        <v>28</v>
      </c>
      <c r="Q111" s="1" t="s">
        <v>32</v>
      </c>
      <c r="R111" s="1" t="s">
        <v>80</v>
      </c>
      <c r="S111" s="1"/>
      <c r="T111" s="1" t="s">
        <v>34</v>
      </c>
      <c r="U111" s="1" t="s">
        <v>6</v>
      </c>
      <c r="V111" s="1" t="s">
        <v>59</v>
      </c>
      <c r="W111" s="1" t="s">
        <v>118</v>
      </c>
      <c r="X111" s="1" t="s">
        <v>60</v>
      </c>
      <c r="Y111" s="1"/>
      <c r="Z111" s="1"/>
    </row>
    <row r="112" spans="1:26" ht="15.75" customHeight="1">
      <c r="A112" s="1">
        <v>1131</v>
      </c>
      <c r="B112" s="1" t="s">
        <v>398</v>
      </c>
      <c r="C112" s="1" t="s">
        <v>24</v>
      </c>
      <c r="D112" s="1" t="s">
        <v>25</v>
      </c>
      <c r="E112" s="1" t="s">
        <v>29</v>
      </c>
      <c r="F112" s="1" t="s">
        <v>85</v>
      </c>
      <c r="G112" s="1"/>
      <c r="H112" s="1" t="s">
        <v>26</v>
      </c>
      <c r="I112" s="1" t="s">
        <v>28</v>
      </c>
      <c r="J112" s="1" t="s">
        <v>26</v>
      </c>
      <c r="K112" s="1" t="s">
        <v>238</v>
      </c>
      <c r="L112" s="1"/>
      <c r="M112" s="1" t="s">
        <v>31</v>
      </c>
      <c r="N112" s="1" t="s">
        <v>399</v>
      </c>
      <c r="O112" s="1" t="s">
        <v>25</v>
      </c>
      <c r="P112" s="1" t="s">
        <v>29</v>
      </c>
      <c r="Q112" s="1" t="s">
        <v>110</v>
      </c>
      <c r="R112" s="1" t="s">
        <v>75</v>
      </c>
      <c r="S112" s="1"/>
      <c r="T112" s="1" t="s">
        <v>44</v>
      </c>
      <c r="U112" s="1" t="s">
        <v>81</v>
      </c>
      <c r="V112" s="1" t="s">
        <v>96</v>
      </c>
      <c r="W112" s="1" t="s">
        <v>112</v>
      </c>
      <c r="X112" s="1" t="s">
        <v>60</v>
      </c>
      <c r="Y112" s="1"/>
      <c r="Z112" s="1"/>
    </row>
    <row r="113" spans="1:26" ht="15.75" customHeight="1">
      <c r="A113" s="1">
        <v>1130</v>
      </c>
      <c r="B113" s="1" t="s">
        <v>400</v>
      </c>
      <c r="C113" s="1" t="s">
        <v>24</v>
      </c>
      <c r="D113" s="1" t="s">
        <v>25</v>
      </c>
      <c r="E113" s="1" t="s">
        <v>28</v>
      </c>
      <c r="F113" s="1" t="s">
        <v>114</v>
      </c>
      <c r="G113" s="1"/>
      <c r="H113" s="1" t="s">
        <v>26</v>
      </c>
      <c r="I113" s="1" t="s">
        <v>29</v>
      </c>
      <c r="J113" s="1" t="s">
        <v>28</v>
      </c>
      <c r="K113" s="1" t="s">
        <v>401</v>
      </c>
      <c r="L113" s="1"/>
      <c r="M113" s="1" t="s">
        <v>24</v>
      </c>
      <c r="N113" s="1" t="s">
        <v>402</v>
      </c>
      <c r="O113" s="1" t="s">
        <v>25</v>
      </c>
      <c r="P113" s="1" t="s">
        <v>26</v>
      </c>
      <c r="Q113" s="1" t="s">
        <v>49</v>
      </c>
      <c r="R113" s="1" t="s">
        <v>71</v>
      </c>
      <c r="S113" s="1"/>
      <c r="T113" s="1" t="s">
        <v>44</v>
      </c>
      <c r="U113" s="1" t="s">
        <v>76</v>
      </c>
      <c r="V113" s="1" t="s">
        <v>67</v>
      </c>
      <c r="W113" s="1" t="s">
        <v>51</v>
      </c>
      <c r="X113" s="1" t="s">
        <v>38</v>
      </c>
      <c r="Y113" s="1"/>
      <c r="Z113" s="1"/>
    </row>
    <row r="114" spans="1:26" ht="15.75" customHeight="1">
      <c r="A114" s="1">
        <v>1129</v>
      </c>
      <c r="B114" s="1" t="s">
        <v>403</v>
      </c>
      <c r="C114" s="1" t="s">
        <v>24</v>
      </c>
      <c r="D114" s="1" t="s">
        <v>25</v>
      </c>
      <c r="E114" s="1" t="s">
        <v>69</v>
      </c>
      <c r="F114" s="1" t="s">
        <v>114</v>
      </c>
      <c r="G114" s="1"/>
      <c r="H114" s="1" t="s">
        <v>28</v>
      </c>
      <c r="I114" s="1" t="s">
        <v>28</v>
      </c>
      <c r="J114" s="1" t="s">
        <v>29</v>
      </c>
      <c r="K114" s="1" t="s">
        <v>168</v>
      </c>
      <c r="L114" s="1"/>
      <c r="M114" s="1" t="s">
        <v>24</v>
      </c>
      <c r="N114" s="1" t="s">
        <v>404</v>
      </c>
      <c r="O114" s="1" t="s">
        <v>25</v>
      </c>
      <c r="P114" s="1" t="s">
        <v>29</v>
      </c>
      <c r="Q114" s="1" t="s">
        <v>110</v>
      </c>
      <c r="R114" s="1" t="s">
        <v>64</v>
      </c>
      <c r="S114" s="1"/>
      <c r="T114" s="1" t="s">
        <v>101</v>
      </c>
      <c r="U114" s="1" t="s">
        <v>50</v>
      </c>
      <c r="V114" s="1" t="s">
        <v>36</v>
      </c>
      <c r="W114" s="1" t="s">
        <v>6</v>
      </c>
      <c r="X114" s="1" t="s">
        <v>60</v>
      </c>
      <c r="Y114" s="1"/>
      <c r="Z114" s="1"/>
    </row>
    <row r="115" spans="1:26" ht="15.75" customHeight="1">
      <c r="A115" s="1">
        <v>1128</v>
      </c>
      <c r="B115" s="1" t="s">
        <v>405</v>
      </c>
      <c r="C115" s="1" t="s">
        <v>24</v>
      </c>
      <c r="D115" s="1" t="s">
        <v>28</v>
      </c>
      <c r="E115" s="1" t="s">
        <v>29</v>
      </c>
      <c r="F115" s="1" t="s">
        <v>27</v>
      </c>
      <c r="G115" s="1"/>
      <c r="H115" s="1" t="s">
        <v>29</v>
      </c>
      <c r="I115" s="1" t="s">
        <v>29</v>
      </c>
      <c r="J115" s="1" t="s">
        <v>29</v>
      </c>
      <c r="K115" s="1" t="s">
        <v>406</v>
      </c>
      <c r="L115" s="1"/>
      <c r="M115" s="1" t="s">
        <v>24</v>
      </c>
      <c r="N115" s="1" t="s">
        <v>407</v>
      </c>
      <c r="O115" s="1" t="s">
        <v>25</v>
      </c>
      <c r="P115" s="1" t="s">
        <v>28</v>
      </c>
      <c r="Q115" s="1" t="s">
        <v>110</v>
      </c>
      <c r="R115" s="1" t="s">
        <v>80</v>
      </c>
      <c r="S115" s="1"/>
      <c r="T115" s="1" t="s">
        <v>44</v>
      </c>
      <c r="U115" s="1" t="s">
        <v>76</v>
      </c>
      <c r="V115" s="1" t="s">
        <v>67</v>
      </c>
      <c r="W115" s="1" t="s">
        <v>6</v>
      </c>
      <c r="X115" s="1" t="s">
        <v>6</v>
      </c>
      <c r="Y115" s="1" t="s">
        <v>408</v>
      </c>
      <c r="Z115" s="1"/>
    </row>
    <row r="116" spans="1:26" ht="15.75" customHeight="1">
      <c r="A116" s="1">
        <v>1127</v>
      </c>
      <c r="B116" s="1" t="s">
        <v>409</v>
      </c>
      <c r="C116" s="1" t="s">
        <v>24</v>
      </c>
      <c r="D116" s="1" t="s">
        <v>25</v>
      </c>
      <c r="E116" s="1" t="s">
        <v>26</v>
      </c>
      <c r="F116" s="1" t="s">
        <v>85</v>
      </c>
      <c r="G116" s="1"/>
      <c r="H116" s="1" t="s">
        <v>26</v>
      </c>
      <c r="I116" s="1" t="s">
        <v>26</v>
      </c>
      <c r="J116" s="1" t="s">
        <v>26</v>
      </c>
      <c r="K116" s="1" t="s">
        <v>410</v>
      </c>
      <c r="L116" s="1"/>
      <c r="M116" s="1" t="s">
        <v>31</v>
      </c>
      <c r="N116" s="1"/>
      <c r="O116" s="1" t="s">
        <v>26</v>
      </c>
      <c r="P116" s="1" t="s">
        <v>26</v>
      </c>
      <c r="Q116" s="1" t="s">
        <v>32</v>
      </c>
      <c r="R116" s="1" t="s">
        <v>71</v>
      </c>
      <c r="S116" s="1"/>
      <c r="T116" s="1" t="s">
        <v>44</v>
      </c>
      <c r="U116" s="1" t="s">
        <v>76</v>
      </c>
      <c r="V116" s="1" t="s">
        <v>59</v>
      </c>
      <c r="W116" s="1" t="s">
        <v>6</v>
      </c>
      <c r="X116" s="1" t="s">
        <v>60</v>
      </c>
      <c r="Y116" s="1"/>
      <c r="Z116" s="1"/>
    </row>
    <row r="117" spans="1:26" ht="15.75" customHeight="1">
      <c r="A117" s="1">
        <v>1126</v>
      </c>
      <c r="B117" s="1" t="s">
        <v>411</v>
      </c>
      <c r="C117" s="1" t="s">
        <v>31</v>
      </c>
      <c r="D117" s="1" t="s">
        <v>29</v>
      </c>
      <c r="E117" s="1" t="s">
        <v>26</v>
      </c>
      <c r="F117" s="1" t="s">
        <v>412</v>
      </c>
      <c r="G117" s="1"/>
      <c r="H117" s="1" t="s">
        <v>29</v>
      </c>
      <c r="I117" s="1" t="s">
        <v>29</v>
      </c>
      <c r="J117" s="1" t="s">
        <v>29</v>
      </c>
      <c r="K117" s="1" t="s">
        <v>175</v>
      </c>
      <c r="L117" s="1"/>
      <c r="M117" s="1" t="s">
        <v>24</v>
      </c>
      <c r="N117" s="1" t="s">
        <v>413</v>
      </c>
      <c r="O117" s="1" t="s">
        <v>26</v>
      </c>
      <c r="P117" s="1" t="s">
        <v>69</v>
      </c>
      <c r="Q117" s="1" t="s">
        <v>56</v>
      </c>
      <c r="R117" s="1" t="s">
        <v>71</v>
      </c>
      <c r="S117" s="1"/>
      <c r="T117" s="1" t="s">
        <v>90</v>
      </c>
      <c r="U117" s="1" t="s">
        <v>50</v>
      </c>
      <c r="V117" s="1" t="s">
        <v>96</v>
      </c>
      <c r="W117" s="1" t="s">
        <v>51</v>
      </c>
      <c r="X117" s="1" t="s">
        <v>60</v>
      </c>
      <c r="Y117" s="1"/>
      <c r="Z117" s="1"/>
    </row>
    <row r="118" spans="1:26" ht="15.75" customHeight="1">
      <c r="A118" s="1">
        <v>1125</v>
      </c>
      <c r="B118" s="1" t="s">
        <v>414</v>
      </c>
      <c r="C118" s="1" t="s">
        <v>24</v>
      </c>
      <c r="D118" s="1" t="s">
        <v>25</v>
      </c>
      <c r="E118" s="1" t="s">
        <v>29</v>
      </c>
      <c r="F118" s="1" t="s">
        <v>415</v>
      </c>
      <c r="G118" s="1"/>
      <c r="H118" s="1" t="s">
        <v>26</v>
      </c>
      <c r="I118" s="1" t="s">
        <v>28</v>
      </c>
      <c r="J118" s="1" t="s">
        <v>29</v>
      </c>
      <c r="K118" s="1" t="s">
        <v>416</v>
      </c>
      <c r="L118" s="1" t="s">
        <v>417</v>
      </c>
      <c r="M118" s="1" t="s">
        <v>24</v>
      </c>
      <c r="N118" s="1" t="s">
        <v>418</v>
      </c>
      <c r="O118" s="1" t="s">
        <v>25</v>
      </c>
      <c r="P118" s="1" t="s">
        <v>29</v>
      </c>
      <c r="Q118" s="1" t="s">
        <v>56</v>
      </c>
      <c r="R118" s="1" t="s">
        <v>71</v>
      </c>
      <c r="S118" s="1"/>
      <c r="T118" s="1" t="s">
        <v>101</v>
      </c>
      <c r="U118" s="1" t="s">
        <v>122</v>
      </c>
      <c r="V118" s="1" t="s">
        <v>59</v>
      </c>
      <c r="W118" s="1" t="s">
        <v>6</v>
      </c>
      <c r="X118" s="1" t="s">
        <v>205</v>
      </c>
      <c r="Y118" s="1"/>
      <c r="Z118" s="1"/>
    </row>
    <row r="119" spans="1:26" ht="15.75" customHeight="1">
      <c r="A119" s="1">
        <v>1124</v>
      </c>
      <c r="B119" s="1" t="s">
        <v>419</v>
      </c>
      <c r="C119" s="1" t="s">
        <v>24</v>
      </c>
      <c r="D119" s="1" t="s">
        <v>25</v>
      </c>
      <c r="E119" s="1" t="s">
        <v>29</v>
      </c>
      <c r="F119" s="1" t="s">
        <v>85</v>
      </c>
      <c r="G119" s="1"/>
      <c r="H119" s="1" t="s">
        <v>28</v>
      </c>
      <c r="I119" s="1" t="s">
        <v>29</v>
      </c>
      <c r="J119" s="1" t="s">
        <v>29</v>
      </c>
      <c r="K119" s="1" t="s">
        <v>63</v>
      </c>
      <c r="L119" s="1"/>
      <c r="M119" s="1" t="s">
        <v>24</v>
      </c>
      <c r="N119" s="1" t="s">
        <v>420</v>
      </c>
      <c r="O119" s="1" t="s">
        <v>26</v>
      </c>
      <c r="P119" s="1" t="s">
        <v>26</v>
      </c>
      <c r="Q119" s="1" t="s">
        <v>56</v>
      </c>
      <c r="R119" s="1" t="s">
        <v>80</v>
      </c>
      <c r="S119" s="1"/>
      <c r="T119" s="1" t="s">
        <v>34</v>
      </c>
      <c r="U119" s="1" t="s">
        <v>122</v>
      </c>
      <c r="V119" s="1" t="s">
        <v>67</v>
      </c>
      <c r="W119" s="1" t="s">
        <v>6</v>
      </c>
      <c r="X119" s="1" t="s">
        <v>6</v>
      </c>
      <c r="Y119" s="1" t="s">
        <v>421</v>
      </c>
      <c r="Z119" s="1"/>
    </row>
    <row r="120" spans="1:26" ht="15.75" customHeight="1">
      <c r="A120" s="1">
        <v>1123</v>
      </c>
      <c r="B120" s="1" t="s">
        <v>422</v>
      </c>
      <c r="C120" s="1" t="s">
        <v>24</v>
      </c>
      <c r="D120" s="1" t="s">
        <v>25</v>
      </c>
      <c r="E120" s="1" t="s">
        <v>29</v>
      </c>
      <c r="F120" s="1" t="s">
        <v>174</v>
      </c>
      <c r="G120" s="1"/>
      <c r="H120" s="1" t="s">
        <v>29</v>
      </c>
      <c r="I120" s="1" t="s">
        <v>69</v>
      </c>
      <c r="J120" s="1" t="s">
        <v>29</v>
      </c>
      <c r="K120" s="1" t="s">
        <v>423</v>
      </c>
      <c r="L120" s="1"/>
      <c r="M120" s="1" t="s">
        <v>24</v>
      </c>
      <c r="N120" s="1" t="s">
        <v>424</v>
      </c>
      <c r="O120" s="1" t="s">
        <v>26</v>
      </c>
      <c r="P120" s="1" t="s">
        <v>28</v>
      </c>
      <c r="Q120" s="1" t="s">
        <v>56</v>
      </c>
      <c r="R120" s="1" t="s">
        <v>33</v>
      </c>
      <c r="S120" s="1"/>
      <c r="T120" s="1" t="s">
        <v>101</v>
      </c>
      <c r="U120" s="1" t="s">
        <v>122</v>
      </c>
      <c r="V120" s="1" t="s">
        <v>59</v>
      </c>
      <c r="W120" s="1" t="s">
        <v>118</v>
      </c>
      <c r="X120" s="1" t="s">
        <v>60</v>
      </c>
      <c r="Y120" s="1"/>
      <c r="Z120" s="1"/>
    </row>
    <row r="121" spans="1:26" ht="15.75" customHeight="1">
      <c r="A121" s="1">
        <v>1122</v>
      </c>
      <c r="B121" s="1" t="s">
        <v>425</v>
      </c>
      <c r="C121" s="1" t="s">
        <v>24</v>
      </c>
      <c r="D121" s="1" t="s">
        <v>69</v>
      </c>
      <c r="E121" s="1" t="s">
        <v>28</v>
      </c>
      <c r="F121" s="1" t="s">
        <v>85</v>
      </c>
      <c r="G121" s="1"/>
      <c r="H121" s="1" t="s">
        <v>26</v>
      </c>
      <c r="I121" s="1" t="s">
        <v>28</v>
      </c>
      <c r="J121" s="1" t="s">
        <v>28</v>
      </c>
      <c r="K121" s="1" t="s">
        <v>426</v>
      </c>
      <c r="L121" s="1"/>
      <c r="M121" s="1" t="s">
        <v>31</v>
      </c>
      <c r="N121" s="1"/>
      <c r="O121" s="1" t="s">
        <v>25</v>
      </c>
      <c r="P121" s="1" t="s">
        <v>29</v>
      </c>
      <c r="Q121" s="1" t="s">
        <v>32</v>
      </c>
      <c r="R121" s="1" t="s">
        <v>111</v>
      </c>
      <c r="S121" s="1"/>
      <c r="T121" s="1" t="s">
        <v>101</v>
      </c>
      <c r="U121" s="1" t="s">
        <v>76</v>
      </c>
      <c r="V121" s="1" t="s">
        <v>96</v>
      </c>
      <c r="W121" s="1" t="s">
        <v>184</v>
      </c>
      <c r="X121" s="1" t="s">
        <v>38</v>
      </c>
      <c r="Y121" s="1"/>
      <c r="Z121" s="1"/>
    </row>
    <row r="122" spans="1:26" ht="15.75" customHeight="1">
      <c r="A122" s="1">
        <v>1121</v>
      </c>
      <c r="B122" s="1" t="s">
        <v>427</v>
      </c>
      <c r="C122" s="1" t="s">
        <v>24</v>
      </c>
      <c r="D122" s="1" t="s">
        <v>25</v>
      </c>
      <c r="E122" s="1" t="s">
        <v>29</v>
      </c>
      <c r="F122" s="1" t="s">
        <v>85</v>
      </c>
      <c r="G122" s="1"/>
      <c r="H122" s="1" t="s">
        <v>28</v>
      </c>
      <c r="I122" s="1" t="s">
        <v>29</v>
      </c>
      <c r="J122" s="1" t="s">
        <v>29</v>
      </c>
      <c r="K122" s="1" t="s">
        <v>428</v>
      </c>
      <c r="L122" s="1"/>
      <c r="M122" s="1" t="s">
        <v>24</v>
      </c>
      <c r="N122" s="1"/>
      <c r="O122" s="1" t="s">
        <v>25</v>
      </c>
      <c r="P122" s="1" t="s">
        <v>29</v>
      </c>
      <c r="Q122" s="1" t="s">
        <v>56</v>
      </c>
      <c r="R122" s="1" t="s">
        <v>75</v>
      </c>
      <c r="S122" s="1"/>
      <c r="T122" s="1" t="s">
        <v>44</v>
      </c>
      <c r="U122" s="1" t="s">
        <v>76</v>
      </c>
      <c r="V122" s="1" t="s">
        <v>59</v>
      </c>
      <c r="W122" s="1" t="s">
        <v>118</v>
      </c>
      <c r="X122" s="1" t="s">
        <v>38</v>
      </c>
      <c r="Y122" s="1"/>
      <c r="Z122" s="1"/>
    </row>
    <row r="123" spans="1:26" ht="15.75" customHeight="1">
      <c r="A123" s="1">
        <v>1120</v>
      </c>
      <c r="B123" s="1" t="s">
        <v>429</v>
      </c>
      <c r="C123" s="1" t="s">
        <v>24</v>
      </c>
      <c r="D123" s="1" t="s">
        <v>25</v>
      </c>
      <c r="E123" s="1" t="s">
        <v>29</v>
      </c>
      <c r="F123" s="1" t="s">
        <v>156</v>
      </c>
      <c r="G123" s="1"/>
      <c r="H123" s="1" t="s">
        <v>26</v>
      </c>
      <c r="I123" s="1" t="s">
        <v>26</v>
      </c>
      <c r="J123" s="1" t="s">
        <v>26</v>
      </c>
      <c r="K123" s="1" t="s">
        <v>430</v>
      </c>
      <c r="L123" s="1"/>
      <c r="M123" s="1" t="s">
        <v>31</v>
      </c>
      <c r="N123" s="1"/>
      <c r="O123" s="1" t="s">
        <v>26</v>
      </c>
      <c r="P123" s="1" t="s">
        <v>26</v>
      </c>
      <c r="Q123" s="1" t="s">
        <v>56</v>
      </c>
      <c r="R123" s="1" t="s">
        <v>117</v>
      </c>
      <c r="S123" s="1"/>
      <c r="T123" s="1" t="s">
        <v>44</v>
      </c>
      <c r="U123" s="1" t="s">
        <v>95</v>
      </c>
      <c r="V123" s="1" t="s">
        <v>96</v>
      </c>
      <c r="W123" s="1" t="s">
        <v>6</v>
      </c>
      <c r="X123" s="1" t="s">
        <v>60</v>
      </c>
      <c r="Y123" s="1"/>
      <c r="Z123" s="1"/>
    </row>
    <row r="124" spans="1:26" ht="15.75" customHeight="1">
      <c r="A124" s="1">
        <v>1119</v>
      </c>
      <c r="B124" s="1" t="s">
        <v>431</v>
      </c>
      <c r="C124" s="1" t="s">
        <v>24</v>
      </c>
      <c r="D124" s="1" t="s">
        <v>26</v>
      </c>
      <c r="E124" s="1" t="s">
        <v>29</v>
      </c>
      <c r="F124" s="1" t="s">
        <v>432</v>
      </c>
      <c r="G124" s="1"/>
      <c r="H124" s="1" t="s">
        <v>28</v>
      </c>
      <c r="I124" s="1" t="s">
        <v>29</v>
      </c>
      <c r="J124" s="1" t="s">
        <v>29</v>
      </c>
      <c r="K124" s="1" t="s">
        <v>433</v>
      </c>
      <c r="L124" s="1"/>
      <c r="M124" s="1" t="s">
        <v>24</v>
      </c>
      <c r="N124" s="1"/>
      <c r="O124" s="1" t="s">
        <v>28</v>
      </c>
      <c r="P124" s="1" t="s">
        <v>29</v>
      </c>
      <c r="Q124" s="1" t="s">
        <v>32</v>
      </c>
      <c r="R124" s="1" t="s">
        <v>183</v>
      </c>
      <c r="S124" s="1"/>
      <c r="T124" s="1" t="s">
        <v>44</v>
      </c>
      <c r="U124" s="1" t="s">
        <v>35</v>
      </c>
      <c r="V124" s="1" t="s">
        <v>67</v>
      </c>
      <c r="W124" s="1" t="s">
        <v>51</v>
      </c>
      <c r="X124" s="1" t="s">
        <v>38</v>
      </c>
      <c r="Y124" s="1"/>
      <c r="Z124" s="1"/>
    </row>
    <row r="125" spans="1:26" ht="15.75" customHeight="1">
      <c r="A125" s="1">
        <v>1118</v>
      </c>
      <c r="B125" s="1" t="s">
        <v>434</v>
      </c>
      <c r="C125" s="1" t="s">
        <v>24</v>
      </c>
      <c r="D125" s="1" t="s">
        <v>25</v>
      </c>
      <c r="E125" s="1" t="s">
        <v>28</v>
      </c>
      <c r="F125" s="1" t="s">
        <v>301</v>
      </c>
      <c r="G125" s="1"/>
      <c r="H125" s="1" t="s">
        <v>26</v>
      </c>
      <c r="I125" s="1" t="s">
        <v>29</v>
      </c>
      <c r="J125" s="1" t="s">
        <v>26</v>
      </c>
      <c r="K125" s="1" t="s">
        <v>410</v>
      </c>
      <c r="L125" s="1"/>
      <c r="M125" s="1" t="s">
        <v>31</v>
      </c>
      <c r="N125" s="1" t="s">
        <v>435</v>
      </c>
      <c r="O125" s="1" t="s">
        <v>25</v>
      </c>
      <c r="P125" s="1" t="s">
        <v>29</v>
      </c>
      <c r="Q125" s="1" t="s">
        <v>56</v>
      </c>
      <c r="R125" s="1" t="s">
        <v>71</v>
      </c>
      <c r="S125" s="1"/>
      <c r="T125" s="1" t="s">
        <v>44</v>
      </c>
      <c r="U125" s="1" t="s">
        <v>76</v>
      </c>
      <c r="V125" s="1" t="s">
        <v>67</v>
      </c>
      <c r="W125" s="1" t="s">
        <v>6</v>
      </c>
      <c r="X125" s="1" t="s">
        <v>38</v>
      </c>
      <c r="Y125" s="1"/>
      <c r="Z125" s="1"/>
    </row>
    <row r="126" spans="1:26" ht="15.75" customHeight="1">
      <c r="A126" s="1">
        <v>1117</v>
      </c>
      <c r="B126" s="1" t="s">
        <v>436</v>
      </c>
      <c r="C126" s="1" t="s">
        <v>24</v>
      </c>
      <c r="D126" s="1" t="s">
        <v>25</v>
      </c>
      <c r="E126" s="1" t="s">
        <v>28</v>
      </c>
      <c r="F126" s="1" t="s">
        <v>85</v>
      </c>
      <c r="G126" s="1"/>
      <c r="H126" s="1" t="s">
        <v>28</v>
      </c>
      <c r="I126" s="1" t="s">
        <v>28</v>
      </c>
      <c r="J126" s="1" t="s">
        <v>26</v>
      </c>
      <c r="K126" s="1" t="s">
        <v>437</v>
      </c>
      <c r="L126" s="1"/>
      <c r="M126" s="1" t="s">
        <v>24</v>
      </c>
      <c r="N126" s="1"/>
      <c r="O126" s="1" t="s">
        <v>25</v>
      </c>
      <c r="P126" s="1" t="s">
        <v>28</v>
      </c>
      <c r="Q126" s="1" t="s">
        <v>56</v>
      </c>
      <c r="R126" s="1" t="s">
        <v>33</v>
      </c>
      <c r="S126" s="1"/>
      <c r="T126" s="1" t="s">
        <v>65</v>
      </c>
      <c r="U126" s="1" t="s">
        <v>35</v>
      </c>
      <c r="V126" s="1" t="s">
        <v>59</v>
      </c>
      <c r="W126" s="1" t="s">
        <v>6</v>
      </c>
      <c r="X126" s="1" t="s">
        <v>60</v>
      </c>
      <c r="Y126" s="1"/>
      <c r="Z126" s="1"/>
    </row>
    <row r="127" spans="1:26" ht="15.75" customHeight="1">
      <c r="A127" s="1">
        <v>1116</v>
      </c>
      <c r="B127" s="1" t="s">
        <v>438</v>
      </c>
      <c r="C127" s="1" t="s">
        <v>24</v>
      </c>
      <c r="D127" s="1" t="s">
        <v>26</v>
      </c>
      <c r="E127" s="1" t="s">
        <v>28</v>
      </c>
      <c r="F127" s="1" t="s">
        <v>114</v>
      </c>
      <c r="G127" s="1"/>
      <c r="H127" s="1" t="s">
        <v>26</v>
      </c>
      <c r="I127" s="1" t="s">
        <v>26</v>
      </c>
      <c r="J127" s="1" t="s">
        <v>26</v>
      </c>
      <c r="K127" s="1" t="s">
        <v>439</v>
      </c>
      <c r="L127" s="1"/>
      <c r="M127" s="1" t="s">
        <v>24</v>
      </c>
      <c r="N127" s="1" t="s">
        <v>440</v>
      </c>
      <c r="O127" s="1" t="s">
        <v>26</v>
      </c>
      <c r="P127" s="1" t="s">
        <v>28</v>
      </c>
      <c r="Q127" s="1" t="s">
        <v>110</v>
      </c>
      <c r="R127" s="1" t="s">
        <v>117</v>
      </c>
      <c r="S127" s="1"/>
      <c r="T127" s="1" t="s">
        <v>34</v>
      </c>
      <c r="U127" s="1" t="s">
        <v>35</v>
      </c>
      <c r="V127" s="1" t="s">
        <v>59</v>
      </c>
      <c r="W127" s="1" t="s">
        <v>112</v>
      </c>
      <c r="X127" s="1" t="s">
        <v>60</v>
      </c>
      <c r="Y127" s="1"/>
      <c r="Z127" s="1"/>
    </row>
    <row r="128" spans="1:26" ht="15.75" customHeight="1">
      <c r="A128" s="1">
        <v>1115</v>
      </c>
      <c r="B128" s="1" t="s">
        <v>441</v>
      </c>
      <c r="C128" s="1" t="s">
        <v>24</v>
      </c>
      <c r="D128" s="1" t="s">
        <v>28</v>
      </c>
      <c r="E128" s="1" t="s">
        <v>26</v>
      </c>
      <c r="F128" s="1" t="s">
        <v>85</v>
      </c>
      <c r="G128" s="1"/>
      <c r="H128" s="1" t="s">
        <v>28</v>
      </c>
      <c r="I128" s="1" t="s">
        <v>28</v>
      </c>
      <c r="J128" s="1" t="s">
        <v>28</v>
      </c>
      <c r="K128" s="1" t="s">
        <v>442</v>
      </c>
      <c r="L128" s="1"/>
      <c r="M128" s="1" t="s">
        <v>24</v>
      </c>
      <c r="N128" s="1" t="s">
        <v>443</v>
      </c>
      <c r="O128" s="1" t="s">
        <v>25</v>
      </c>
      <c r="P128" s="1" t="s">
        <v>29</v>
      </c>
      <c r="Q128" s="1" t="s">
        <v>56</v>
      </c>
      <c r="R128" s="1" t="s">
        <v>75</v>
      </c>
      <c r="S128" s="1"/>
      <c r="T128" s="1" t="s">
        <v>65</v>
      </c>
      <c r="U128" s="1" t="s">
        <v>76</v>
      </c>
      <c r="V128" s="1" t="s">
        <v>36</v>
      </c>
      <c r="W128" s="1" t="s">
        <v>118</v>
      </c>
      <c r="X128" s="1" t="s">
        <v>60</v>
      </c>
      <c r="Y128" s="1"/>
      <c r="Z128" s="1"/>
    </row>
    <row r="129" spans="1:26" ht="15.75" customHeight="1">
      <c r="A129" s="1">
        <v>1114</v>
      </c>
      <c r="B129" s="1" t="s">
        <v>444</v>
      </c>
      <c r="C129" s="1" t="s">
        <v>24</v>
      </c>
      <c r="D129" s="1" t="s">
        <v>25</v>
      </c>
      <c r="E129" s="1" t="s">
        <v>28</v>
      </c>
      <c r="F129" s="1" t="s">
        <v>98</v>
      </c>
      <c r="G129" s="1"/>
      <c r="H129" s="1" t="s">
        <v>26</v>
      </c>
      <c r="I129" s="1" t="s">
        <v>29</v>
      </c>
      <c r="J129" s="1" t="s">
        <v>26</v>
      </c>
      <c r="K129" s="1" t="s">
        <v>445</v>
      </c>
      <c r="L129" s="1"/>
      <c r="M129" s="1" t="s">
        <v>31</v>
      </c>
      <c r="N129" s="1" t="s">
        <v>446</v>
      </c>
      <c r="O129" s="1" t="s">
        <v>26</v>
      </c>
      <c r="P129" s="1" t="s">
        <v>29</v>
      </c>
      <c r="Q129" s="1" t="s">
        <v>49</v>
      </c>
      <c r="R129" s="1" t="s">
        <v>71</v>
      </c>
      <c r="S129" s="1"/>
      <c r="T129" s="1" t="s">
        <v>44</v>
      </c>
      <c r="U129" s="1" t="s">
        <v>35</v>
      </c>
      <c r="V129" s="1" t="s">
        <v>67</v>
      </c>
      <c r="W129" s="1" t="s">
        <v>51</v>
      </c>
      <c r="X129" s="1" t="s">
        <v>60</v>
      </c>
      <c r="Y129" s="1"/>
      <c r="Z129" s="1"/>
    </row>
    <row r="130" spans="1:26" ht="15.75" customHeight="1">
      <c r="A130" s="1">
        <v>1113</v>
      </c>
      <c r="B130" s="1" t="s">
        <v>447</v>
      </c>
      <c r="C130" s="1" t="s">
        <v>24</v>
      </c>
      <c r="D130" s="1" t="s">
        <v>25</v>
      </c>
      <c r="E130" s="1" t="s">
        <v>29</v>
      </c>
      <c r="F130" s="1" t="s">
        <v>415</v>
      </c>
      <c r="G130" s="1"/>
      <c r="H130" s="1" t="s">
        <v>26</v>
      </c>
      <c r="I130" s="1" t="s">
        <v>28</v>
      </c>
      <c r="J130" s="1" t="s">
        <v>28</v>
      </c>
      <c r="K130" s="1" t="s">
        <v>253</v>
      </c>
      <c r="L130" s="1"/>
      <c r="M130" s="1" t="s">
        <v>24</v>
      </c>
      <c r="N130" s="1" t="s">
        <v>448</v>
      </c>
      <c r="O130" s="1" t="s">
        <v>69</v>
      </c>
      <c r="P130" s="1" t="s">
        <v>26</v>
      </c>
      <c r="Q130" s="1" t="s">
        <v>56</v>
      </c>
      <c r="R130" s="1" t="s">
        <v>6</v>
      </c>
      <c r="S130" s="1" t="s">
        <v>449</v>
      </c>
      <c r="T130" s="1" t="s">
        <v>65</v>
      </c>
      <c r="U130" s="1" t="s">
        <v>35</v>
      </c>
      <c r="V130" s="1" t="s">
        <v>59</v>
      </c>
      <c r="W130" s="1" t="s">
        <v>6</v>
      </c>
      <c r="X130" s="1" t="s">
        <v>45</v>
      </c>
      <c r="Y130" s="1"/>
      <c r="Z130" s="1"/>
    </row>
    <row r="131" spans="1:26" ht="15.75" customHeight="1">
      <c r="A131" s="1">
        <v>1112</v>
      </c>
      <c r="B131" s="1" t="s">
        <v>450</v>
      </c>
      <c r="C131" s="1" t="s">
        <v>24</v>
      </c>
      <c r="D131" s="1" t="s">
        <v>25</v>
      </c>
      <c r="E131" s="1" t="s">
        <v>28</v>
      </c>
      <c r="F131" s="1" t="s">
        <v>451</v>
      </c>
      <c r="G131" s="1"/>
      <c r="H131" s="1" t="s">
        <v>25</v>
      </c>
      <c r="I131" s="1" t="s">
        <v>25</v>
      </c>
      <c r="J131" s="1" t="s">
        <v>25</v>
      </c>
      <c r="K131" s="1" t="s">
        <v>442</v>
      </c>
      <c r="L131" s="1"/>
      <c r="M131" s="1" t="s">
        <v>31</v>
      </c>
      <c r="N131" s="2" t="s">
        <v>452</v>
      </c>
      <c r="O131" s="1" t="s">
        <v>25</v>
      </c>
      <c r="P131" s="1" t="s">
        <v>26</v>
      </c>
      <c r="Q131" s="1" t="s">
        <v>49</v>
      </c>
      <c r="R131" s="1" t="s">
        <v>80</v>
      </c>
      <c r="S131" s="1"/>
      <c r="T131" s="1" t="s">
        <v>44</v>
      </c>
      <c r="U131" s="1" t="s">
        <v>6</v>
      </c>
      <c r="V131" s="1" t="s">
        <v>96</v>
      </c>
      <c r="W131" s="1" t="s">
        <v>6</v>
      </c>
      <c r="X131" s="1" t="s">
        <v>38</v>
      </c>
      <c r="Y131" s="1"/>
      <c r="Z131" s="1"/>
    </row>
    <row r="132" spans="1:26" ht="15.75" customHeight="1">
      <c r="A132" s="1">
        <v>1111</v>
      </c>
      <c r="B132" s="1" t="s">
        <v>453</v>
      </c>
      <c r="C132" s="1" t="s">
        <v>24</v>
      </c>
      <c r="D132" s="1" t="s">
        <v>25</v>
      </c>
      <c r="E132" s="1" t="s">
        <v>29</v>
      </c>
      <c r="F132" s="1" t="s">
        <v>92</v>
      </c>
      <c r="G132" s="1"/>
      <c r="H132" s="1" t="s">
        <v>28</v>
      </c>
      <c r="I132" s="1" t="s">
        <v>28</v>
      </c>
      <c r="J132" s="1" t="s">
        <v>28</v>
      </c>
      <c r="K132" s="1" t="s">
        <v>244</v>
      </c>
      <c r="L132" s="1"/>
      <c r="M132" s="1" t="s">
        <v>24</v>
      </c>
      <c r="N132" s="1"/>
      <c r="O132" s="1" t="s">
        <v>28</v>
      </c>
      <c r="P132" s="1" t="s">
        <v>28</v>
      </c>
      <c r="Q132" s="1" t="s">
        <v>49</v>
      </c>
      <c r="R132" s="1" t="s">
        <v>80</v>
      </c>
      <c r="S132" s="1"/>
      <c r="T132" s="1" t="s">
        <v>101</v>
      </c>
      <c r="U132" s="1" t="s">
        <v>76</v>
      </c>
      <c r="V132" s="1" t="s">
        <v>59</v>
      </c>
      <c r="W132" s="1" t="s">
        <v>6</v>
      </c>
      <c r="X132" s="1" t="s">
        <v>6</v>
      </c>
      <c r="Y132" s="1" t="s">
        <v>454</v>
      </c>
      <c r="Z132" s="1"/>
    </row>
    <row r="133" spans="1:26" ht="15.75" customHeight="1">
      <c r="A133" s="1">
        <v>1110</v>
      </c>
      <c r="B133" s="1" t="s">
        <v>455</v>
      </c>
      <c r="C133" s="1" t="s">
        <v>24</v>
      </c>
      <c r="D133" s="1" t="s">
        <v>69</v>
      </c>
      <c r="E133" s="1" t="s">
        <v>69</v>
      </c>
      <c r="F133" s="1" t="s">
        <v>47</v>
      </c>
      <c r="G133" s="1"/>
      <c r="H133" s="1" t="s">
        <v>29</v>
      </c>
      <c r="I133" s="1" t="s">
        <v>29</v>
      </c>
      <c r="J133" s="1" t="s">
        <v>29</v>
      </c>
      <c r="K133" s="1" t="s">
        <v>363</v>
      </c>
      <c r="L133" s="1"/>
      <c r="M133" s="1" t="s">
        <v>24</v>
      </c>
      <c r="N133" s="1"/>
      <c r="O133" s="1" t="s">
        <v>69</v>
      </c>
      <c r="P133" s="1" t="s">
        <v>29</v>
      </c>
      <c r="Q133" s="1" t="s">
        <v>32</v>
      </c>
      <c r="R133" s="1" t="s">
        <v>64</v>
      </c>
      <c r="S133" s="1"/>
      <c r="T133" s="1" t="s">
        <v>58</v>
      </c>
      <c r="U133" s="1" t="s">
        <v>35</v>
      </c>
      <c r="V133" s="1" t="s">
        <v>59</v>
      </c>
      <c r="W133" s="1" t="s">
        <v>6</v>
      </c>
      <c r="X133" s="1" t="s">
        <v>38</v>
      </c>
      <c r="Y133" s="1"/>
      <c r="Z133" s="1"/>
    </row>
    <row r="134" spans="1:26" ht="15.75" customHeight="1">
      <c r="A134" s="1">
        <v>1109</v>
      </c>
      <c r="B134" s="1" t="s">
        <v>456</v>
      </c>
      <c r="C134" s="1" t="s">
        <v>24</v>
      </c>
      <c r="D134" s="1" t="s">
        <v>25</v>
      </c>
      <c r="E134" s="1" t="s">
        <v>26</v>
      </c>
      <c r="F134" s="1" t="s">
        <v>174</v>
      </c>
      <c r="G134" s="1"/>
      <c r="H134" s="1" t="s">
        <v>26</v>
      </c>
      <c r="I134" s="1" t="s">
        <v>29</v>
      </c>
      <c r="J134" s="1" t="s">
        <v>26</v>
      </c>
      <c r="K134" s="1" t="s">
        <v>457</v>
      </c>
      <c r="L134" s="1"/>
      <c r="M134" s="1" t="s">
        <v>24</v>
      </c>
      <c r="N134" s="1" t="s">
        <v>458</v>
      </c>
      <c r="O134" s="1" t="s">
        <v>25</v>
      </c>
      <c r="P134" s="1" t="s">
        <v>28</v>
      </c>
      <c r="Q134" s="1" t="s">
        <v>49</v>
      </c>
      <c r="R134" s="1" t="s">
        <v>33</v>
      </c>
      <c r="S134" s="1"/>
      <c r="T134" s="1" t="s">
        <v>44</v>
      </c>
      <c r="U134" s="1" t="s">
        <v>76</v>
      </c>
      <c r="V134" s="1" t="s">
        <v>67</v>
      </c>
      <c r="W134" s="1" t="s">
        <v>51</v>
      </c>
      <c r="X134" s="1" t="s">
        <v>38</v>
      </c>
      <c r="Y134" s="1"/>
      <c r="Z134" s="1"/>
    </row>
    <row r="135" spans="1:26" ht="15.75" customHeight="1">
      <c r="A135" s="1">
        <v>1108</v>
      </c>
      <c r="B135" s="1" t="s">
        <v>459</v>
      </c>
      <c r="C135" s="1" t="s">
        <v>24</v>
      </c>
      <c r="D135" s="1" t="s">
        <v>26</v>
      </c>
      <c r="E135" s="1" t="s">
        <v>29</v>
      </c>
      <c r="F135" s="1" t="s">
        <v>114</v>
      </c>
      <c r="G135" s="1"/>
      <c r="H135" s="1" t="s">
        <v>28</v>
      </c>
      <c r="I135" s="1" t="s">
        <v>28</v>
      </c>
      <c r="J135" s="1" t="s">
        <v>28</v>
      </c>
      <c r="K135" s="1" t="s">
        <v>460</v>
      </c>
      <c r="L135" s="1"/>
      <c r="M135" s="1" t="s">
        <v>24</v>
      </c>
      <c r="N135" s="1" t="s">
        <v>461</v>
      </c>
      <c r="O135" s="1" t="s">
        <v>26</v>
      </c>
      <c r="P135" s="1" t="s">
        <v>29</v>
      </c>
      <c r="Q135" s="1" t="s">
        <v>56</v>
      </c>
      <c r="R135" s="1" t="s">
        <v>80</v>
      </c>
      <c r="S135" s="1"/>
      <c r="T135" s="1" t="s">
        <v>90</v>
      </c>
      <c r="U135" s="1" t="s">
        <v>35</v>
      </c>
      <c r="V135" s="1" t="s">
        <v>67</v>
      </c>
      <c r="W135" s="1" t="s">
        <v>6</v>
      </c>
      <c r="X135" s="1" t="s">
        <v>38</v>
      </c>
      <c r="Y135" s="1"/>
      <c r="Z135" s="1"/>
    </row>
    <row r="136" spans="1:26" ht="15.75" customHeight="1">
      <c r="A136" s="1">
        <v>1107</v>
      </c>
      <c r="B136" s="1" t="s">
        <v>462</v>
      </c>
      <c r="C136" s="1" t="s">
        <v>24</v>
      </c>
      <c r="D136" s="1" t="s">
        <v>25</v>
      </c>
      <c r="E136" s="1" t="s">
        <v>25</v>
      </c>
      <c r="F136" s="1" t="s">
        <v>27</v>
      </c>
      <c r="G136" s="1"/>
      <c r="H136" s="1" t="s">
        <v>25</v>
      </c>
      <c r="I136" s="1" t="s">
        <v>26</v>
      </c>
      <c r="J136" s="1" t="s">
        <v>26</v>
      </c>
      <c r="K136" s="1" t="s">
        <v>115</v>
      </c>
      <c r="L136" s="1"/>
      <c r="M136" s="1" t="s">
        <v>31</v>
      </c>
      <c r="N136" s="1" t="s">
        <v>463</v>
      </c>
      <c r="O136" s="1" t="s">
        <v>25</v>
      </c>
      <c r="P136" s="1" t="s">
        <v>26</v>
      </c>
      <c r="Q136" s="1" t="s">
        <v>32</v>
      </c>
      <c r="R136" s="1" t="s">
        <v>117</v>
      </c>
      <c r="S136" s="1"/>
      <c r="T136" s="1" t="s">
        <v>65</v>
      </c>
      <c r="U136" s="1" t="s">
        <v>50</v>
      </c>
      <c r="V136" s="1" t="s">
        <v>96</v>
      </c>
      <c r="W136" s="1" t="s">
        <v>6</v>
      </c>
      <c r="X136" s="1" t="s">
        <v>60</v>
      </c>
      <c r="Y136" s="1"/>
      <c r="Z136" s="1"/>
    </row>
    <row r="137" spans="1:26" ht="15.75" customHeight="1">
      <c r="A137" s="1">
        <v>1106</v>
      </c>
      <c r="B137" s="1" t="s">
        <v>464</v>
      </c>
      <c r="C137" s="1" t="s">
        <v>24</v>
      </c>
      <c r="D137" s="1" t="s">
        <v>25</v>
      </c>
      <c r="E137" s="1" t="s">
        <v>26</v>
      </c>
      <c r="F137" s="1" t="s">
        <v>98</v>
      </c>
      <c r="G137" s="1"/>
      <c r="H137" s="1" t="s">
        <v>26</v>
      </c>
      <c r="I137" s="1" t="s">
        <v>28</v>
      </c>
      <c r="J137" s="1" t="s">
        <v>28</v>
      </c>
      <c r="K137" s="1" t="s">
        <v>238</v>
      </c>
      <c r="L137" s="1"/>
      <c r="M137" s="1" t="s">
        <v>24</v>
      </c>
      <c r="N137" s="1" t="s">
        <v>465</v>
      </c>
      <c r="O137" s="1" t="s">
        <v>26</v>
      </c>
      <c r="P137" s="1" t="s">
        <v>28</v>
      </c>
      <c r="Q137" s="1" t="s">
        <v>56</v>
      </c>
      <c r="R137" s="1" t="s">
        <v>121</v>
      </c>
      <c r="S137" s="1"/>
      <c r="T137" s="1" t="s">
        <v>44</v>
      </c>
      <c r="U137" s="1" t="s">
        <v>81</v>
      </c>
      <c r="V137" s="1" t="s">
        <v>36</v>
      </c>
      <c r="W137" s="1" t="s">
        <v>118</v>
      </c>
      <c r="X137" s="1" t="s">
        <v>38</v>
      </c>
      <c r="Y137" s="1"/>
      <c r="Z137" s="1"/>
    </row>
    <row r="138" spans="1:26" ht="15.75" customHeight="1">
      <c r="A138" s="1">
        <v>1105</v>
      </c>
      <c r="B138" s="1" t="s">
        <v>466</v>
      </c>
      <c r="C138" s="1" t="s">
        <v>24</v>
      </c>
      <c r="D138" s="1" t="s">
        <v>25</v>
      </c>
      <c r="E138" s="1" t="s">
        <v>29</v>
      </c>
      <c r="F138" s="1" t="s">
        <v>412</v>
      </c>
      <c r="G138" s="1"/>
      <c r="H138" s="1" t="s">
        <v>26</v>
      </c>
      <c r="I138" s="1" t="s">
        <v>26</v>
      </c>
      <c r="J138" s="1" t="s">
        <v>26</v>
      </c>
      <c r="K138" s="1" t="s">
        <v>467</v>
      </c>
      <c r="L138" s="1"/>
      <c r="M138" s="1" t="s">
        <v>31</v>
      </c>
      <c r="N138" s="2" t="s">
        <v>468</v>
      </c>
      <c r="O138" s="1" t="s">
        <v>26</v>
      </c>
      <c r="P138" s="1" t="s">
        <v>69</v>
      </c>
      <c r="Q138" s="1" t="s">
        <v>56</v>
      </c>
      <c r="R138" s="1" t="s">
        <v>71</v>
      </c>
      <c r="S138" s="1"/>
      <c r="T138" s="1" t="s">
        <v>65</v>
      </c>
      <c r="U138" s="1" t="s">
        <v>122</v>
      </c>
      <c r="V138" s="1" t="s">
        <v>96</v>
      </c>
      <c r="W138" s="1" t="s">
        <v>112</v>
      </c>
      <c r="X138" s="1" t="s">
        <v>6</v>
      </c>
      <c r="Y138" s="1" t="s">
        <v>469</v>
      </c>
      <c r="Z138" s="1"/>
    </row>
    <row r="139" spans="1:26" ht="15.75" customHeight="1">
      <c r="A139" s="1">
        <v>1104</v>
      </c>
      <c r="B139" s="1" t="s">
        <v>470</v>
      </c>
      <c r="C139" s="1" t="s">
        <v>24</v>
      </c>
      <c r="D139" s="1" t="s">
        <v>25</v>
      </c>
      <c r="E139" s="1" t="s">
        <v>28</v>
      </c>
      <c r="F139" s="1" t="s">
        <v>471</v>
      </c>
      <c r="G139" s="1" t="s">
        <v>472</v>
      </c>
      <c r="H139" s="1" t="s">
        <v>26</v>
      </c>
      <c r="I139" s="1" t="s">
        <v>28</v>
      </c>
      <c r="J139" s="1" t="s">
        <v>26</v>
      </c>
      <c r="K139" s="1" t="s">
        <v>48</v>
      </c>
      <c r="L139" s="1"/>
      <c r="M139" s="1" t="s">
        <v>24</v>
      </c>
      <c r="N139" s="1"/>
      <c r="O139" s="1" t="s">
        <v>25</v>
      </c>
      <c r="P139" s="1" t="s">
        <v>28</v>
      </c>
      <c r="Q139" s="1" t="s">
        <v>56</v>
      </c>
      <c r="R139" s="1" t="s">
        <v>33</v>
      </c>
      <c r="S139" s="1"/>
      <c r="T139" s="1" t="s">
        <v>34</v>
      </c>
      <c r="U139" s="1" t="s">
        <v>35</v>
      </c>
      <c r="V139" s="1" t="s">
        <v>36</v>
      </c>
      <c r="W139" s="1" t="s">
        <v>118</v>
      </c>
      <c r="X139" s="1" t="s">
        <v>60</v>
      </c>
      <c r="Y139" s="1"/>
      <c r="Z139" s="1"/>
    </row>
    <row r="140" spans="1:26" ht="15.75" customHeight="1">
      <c r="A140" s="1">
        <v>1103</v>
      </c>
      <c r="B140" s="1" t="s">
        <v>473</v>
      </c>
      <c r="C140" s="1" t="s">
        <v>24</v>
      </c>
      <c r="D140" s="1" t="s">
        <v>26</v>
      </c>
      <c r="E140" s="1" t="s">
        <v>28</v>
      </c>
      <c r="F140" s="1" t="s">
        <v>47</v>
      </c>
      <c r="G140" s="1"/>
      <c r="H140" s="1" t="s">
        <v>28</v>
      </c>
      <c r="I140" s="1" t="s">
        <v>29</v>
      </c>
      <c r="J140" s="1" t="s">
        <v>28</v>
      </c>
      <c r="K140" s="1" t="s">
        <v>467</v>
      </c>
      <c r="L140" s="1"/>
      <c r="M140" s="1" t="s">
        <v>24</v>
      </c>
      <c r="N140" s="1" t="s">
        <v>474</v>
      </c>
      <c r="O140" s="1" t="s">
        <v>26</v>
      </c>
      <c r="P140" s="1" t="s">
        <v>29</v>
      </c>
      <c r="Q140" s="1" t="s">
        <v>56</v>
      </c>
      <c r="R140" s="1" t="s">
        <v>143</v>
      </c>
      <c r="S140" s="1"/>
      <c r="T140" s="1" t="s">
        <v>101</v>
      </c>
      <c r="U140" s="1" t="s">
        <v>35</v>
      </c>
      <c r="V140" s="1" t="s">
        <v>67</v>
      </c>
      <c r="W140" s="1" t="s">
        <v>51</v>
      </c>
      <c r="X140" s="1" t="s">
        <v>38</v>
      </c>
      <c r="Y140" s="1"/>
      <c r="Z140" s="1"/>
    </row>
    <row r="141" spans="1:26" ht="15.75" customHeight="1">
      <c r="A141" s="1">
        <v>1102</v>
      </c>
      <c r="B141" s="1" t="s">
        <v>475</v>
      </c>
      <c r="C141" s="1" t="s">
        <v>24</v>
      </c>
      <c r="D141" s="1" t="s">
        <v>26</v>
      </c>
      <c r="E141" s="1" t="s">
        <v>26</v>
      </c>
      <c r="F141" s="1" t="s">
        <v>27</v>
      </c>
      <c r="G141" s="1"/>
      <c r="H141" s="1" t="s">
        <v>26</v>
      </c>
      <c r="I141" s="1" t="s">
        <v>26</v>
      </c>
      <c r="J141" s="1" t="s">
        <v>26</v>
      </c>
      <c r="K141" s="1" t="s">
        <v>476</v>
      </c>
      <c r="L141" s="1"/>
      <c r="M141" s="1" t="s">
        <v>31</v>
      </c>
      <c r="N141" s="1"/>
      <c r="O141" s="1" t="s">
        <v>26</v>
      </c>
      <c r="P141" s="1" t="s">
        <v>26</v>
      </c>
      <c r="Q141" s="1" t="s">
        <v>56</v>
      </c>
      <c r="R141" s="1" t="s">
        <v>80</v>
      </c>
      <c r="S141" s="1"/>
      <c r="T141" s="1" t="s">
        <v>34</v>
      </c>
      <c r="U141" s="1" t="s">
        <v>81</v>
      </c>
      <c r="V141" s="1" t="s">
        <v>96</v>
      </c>
      <c r="W141" s="1" t="s">
        <v>6</v>
      </c>
      <c r="X141" s="1" t="s">
        <v>60</v>
      </c>
      <c r="Y141" s="1"/>
      <c r="Z141" s="1"/>
    </row>
    <row r="142" spans="1:26" ht="15.75" customHeight="1">
      <c r="A142" s="1">
        <v>1101</v>
      </c>
      <c r="B142" s="1" t="s">
        <v>477</v>
      </c>
      <c r="C142" s="1" t="s">
        <v>24</v>
      </c>
      <c r="D142" s="1" t="s">
        <v>25</v>
      </c>
      <c r="E142" s="1" t="s">
        <v>26</v>
      </c>
      <c r="F142" s="1" t="s">
        <v>478</v>
      </c>
      <c r="G142" s="1"/>
      <c r="H142" s="1" t="s">
        <v>29</v>
      </c>
      <c r="I142" s="1" t="s">
        <v>29</v>
      </c>
      <c r="J142" s="1" t="s">
        <v>29</v>
      </c>
      <c r="K142" s="1" t="s">
        <v>401</v>
      </c>
      <c r="L142" s="1"/>
      <c r="M142" s="1" t="s">
        <v>24</v>
      </c>
      <c r="N142" s="1"/>
      <c r="O142" s="1" t="s">
        <v>25</v>
      </c>
      <c r="P142" s="1" t="s">
        <v>28</v>
      </c>
      <c r="Q142" s="1" t="s">
        <v>56</v>
      </c>
      <c r="R142" s="1" t="s">
        <v>64</v>
      </c>
      <c r="S142" s="1"/>
      <c r="T142" s="1" t="s">
        <v>58</v>
      </c>
      <c r="U142" s="1" t="s">
        <v>35</v>
      </c>
      <c r="V142" s="1" t="s">
        <v>59</v>
      </c>
      <c r="W142" s="1" t="s">
        <v>6</v>
      </c>
      <c r="X142" s="1" t="s">
        <v>60</v>
      </c>
      <c r="Y142" s="1"/>
      <c r="Z142" s="1"/>
    </row>
    <row r="143" spans="1:26" ht="15.75" customHeight="1">
      <c r="A143" s="1">
        <v>1100</v>
      </c>
      <c r="B143" s="1" t="s">
        <v>479</v>
      </c>
      <c r="C143" s="1" t="s">
        <v>24</v>
      </c>
      <c r="D143" s="1" t="s">
        <v>25</v>
      </c>
      <c r="E143" s="1" t="s">
        <v>29</v>
      </c>
      <c r="F143" s="1" t="s">
        <v>171</v>
      </c>
      <c r="G143" s="1"/>
      <c r="H143" s="1" t="s">
        <v>26</v>
      </c>
      <c r="I143" s="1" t="s">
        <v>69</v>
      </c>
      <c r="J143" s="1" t="s">
        <v>69</v>
      </c>
      <c r="K143" s="1" t="s">
        <v>480</v>
      </c>
      <c r="L143" s="1"/>
      <c r="M143" s="1" t="s">
        <v>24</v>
      </c>
      <c r="N143" s="1" t="s">
        <v>481</v>
      </c>
      <c r="O143" s="1" t="s">
        <v>26</v>
      </c>
      <c r="P143" s="1" t="s">
        <v>29</v>
      </c>
      <c r="Q143" s="1" t="s">
        <v>110</v>
      </c>
      <c r="R143" s="1" t="s">
        <v>143</v>
      </c>
      <c r="S143" s="1"/>
      <c r="T143" s="1" t="s">
        <v>101</v>
      </c>
      <c r="U143" s="1" t="s">
        <v>35</v>
      </c>
      <c r="V143" s="1" t="s">
        <v>67</v>
      </c>
      <c r="W143" s="1" t="s">
        <v>51</v>
      </c>
      <c r="X143" s="1" t="s">
        <v>60</v>
      </c>
      <c r="Y143" s="1"/>
      <c r="Z143" s="1"/>
    </row>
    <row r="144" spans="1:26" ht="15.75" customHeight="1">
      <c r="A144" s="1">
        <v>1099</v>
      </c>
      <c r="B144" s="1" t="s">
        <v>482</v>
      </c>
      <c r="C144" s="1" t="s">
        <v>24</v>
      </c>
      <c r="D144" s="1" t="s">
        <v>25</v>
      </c>
      <c r="E144" s="1" t="s">
        <v>26</v>
      </c>
      <c r="F144" s="1" t="s">
        <v>149</v>
      </c>
      <c r="G144" s="1"/>
      <c r="H144" s="1" t="s">
        <v>26</v>
      </c>
      <c r="I144" s="1" t="s">
        <v>26</v>
      </c>
      <c r="J144" s="1" t="s">
        <v>26</v>
      </c>
      <c r="K144" s="1" t="s">
        <v>483</v>
      </c>
      <c r="L144" s="1"/>
      <c r="M144" s="1" t="s">
        <v>31</v>
      </c>
      <c r="N144" s="1" t="s">
        <v>484</v>
      </c>
      <c r="O144" s="1" t="s">
        <v>26</v>
      </c>
      <c r="P144" s="1" t="s">
        <v>26</v>
      </c>
      <c r="Q144" s="1" t="s">
        <v>32</v>
      </c>
      <c r="R144" s="1" t="s">
        <v>80</v>
      </c>
      <c r="S144" s="1"/>
      <c r="T144" s="1" t="s">
        <v>101</v>
      </c>
      <c r="U144" s="1" t="s">
        <v>122</v>
      </c>
      <c r="V144" s="1" t="s">
        <v>67</v>
      </c>
      <c r="W144" s="1" t="s">
        <v>6</v>
      </c>
      <c r="X144" s="1" t="s">
        <v>205</v>
      </c>
      <c r="Y144" s="1"/>
      <c r="Z144" s="1"/>
    </row>
    <row r="145" spans="1:26" ht="15.75" customHeight="1">
      <c r="A145" s="1">
        <v>1098</v>
      </c>
      <c r="B145" s="1" t="s">
        <v>485</v>
      </c>
      <c r="C145" s="1" t="s">
        <v>24</v>
      </c>
      <c r="D145" s="1" t="s">
        <v>26</v>
      </c>
      <c r="E145" s="1" t="s">
        <v>29</v>
      </c>
      <c r="F145" s="1" t="s">
        <v>140</v>
      </c>
      <c r="G145" s="1"/>
      <c r="H145" s="1" t="s">
        <v>29</v>
      </c>
      <c r="I145" s="1" t="s">
        <v>29</v>
      </c>
      <c r="J145" s="1" t="s">
        <v>29</v>
      </c>
      <c r="K145" s="1" t="s">
        <v>232</v>
      </c>
      <c r="L145" s="1"/>
      <c r="M145" s="1" t="s">
        <v>31</v>
      </c>
      <c r="N145" s="1" t="s">
        <v>486</v>
      </c>
      <c r="O145" s="1" t="s">
        <v>26</v>
      </c>
      <c r="P145" s="1" t="s">
        <v>28</v>
      </c>
      <c r="Q145" s="1" t="s">
        <v>56</v>
      </c>
      <c r="R145" s="1" t="s">
        <v>71</v>
      </c>
      <c r="S145" s="1"/>
      <c r="T145" s="1" t="s">
        <v>58</v>
      </c>
      <c r="U145" s="1" t="s">
        <v>76</v>
      </c>
      <c r="V145" s="1" t="s">
        <v>36</v>
      </c>
      <c r="W145" s="1" t="s">
        <v>112</v>
      </c>
      <c r="X145" s="1" t="s">
        <v>60</v>
      </c>
      <c r="Y145" s="1"/>
      <c r="Z145" s="1"/>
    </row>
    <row r="146" spans="1:26" ht="15.75" customHeight="1">
      <c r="A146" s="1">
        <v>1097</v>
      </c>
      <c r="B146" s="1" t="s">
        <v>487</v>
      </c>
      <c r="C146" s="1" t="s">
        <v>24</v>
      </c>
      <c r="D146" s="1" t="s">
        <v>26</v>
      </c>
      <c r="E146" s="1" t="s">
        <v>28</v>
      </c>
      <c r="F146" s="1" t="s">
        <v>53</v>
      </c>
      <c r="G146" s="1"/>
      <c r="H146" s="1" t="s">
        <v>28</v>
      </c>
      <c r="I146" s="1" t="s">
        <v>29</v>
      </c>
      <c r="J146" s="1" t="s">
        <v>28</v>
      </c>
      <c r="K146" s="1" t="s">
        <v>488</v>
      </c>
      <c r="L146" s="1"/>
      <c r="M146" s="1" t="s">
        <v>24</v>
      </c>
      <c r="N146" s="1" t="s">
        <v>489</v>
      </c>
      <c r="O146" s="1" t="s">
        <v>25</v>
      </c>
      <c r="P146" s="1" t="s">
        <v>26</v>
      </c>
      <c r="Q146" s="1" t="s">
        <v>56</v>
      </c>
      <c r="R146" s="1" t="s">
        <v>121</v>
      </c>
      <c r="S146" s="1"/>
      <c r="T146" s="1" t="s">
        <v>44</v>
      </c>
      <c r="U146" s="1" t="s">
        <v>76</v>
      </c>
      <c r="V146" s="1" t="s">
        <v>59</v>
      </c>
      <c r="W146" s="1" t="s">
        <v>6</v>
      </c>
      <c r="X146" s="1" t="s">
        <v>38</v>
      </c>
      <c r="Y146" s="1"/>
      <c r="Z146" s="1"/>
    </row>
    <row r="147" spans="1:26" ht="15.75" customHeight="1">
      <c r="A147" s="1">
        <v>1096</v>
      </c>
      <c r="B147" s="1" t="s">
        <v>490</v>
      </c>
      <c r="C147" s="1" t="s">
        <v>24</v>
      </c>
      <c r="D147" s="1" t="s">
        <v>26</v>
      </c>
      <c r="E147" s="1" t="s">
        <v>29</v>
      </c>
      <c r="F147" s="1" t="s">
        <v>174</v>
      </c>
      <c r="G147" s="1"/>
      <c r="H147" s="1" t="s">
        <v>26</v>
      </c>
      <c r="I147" s="1" t="s">
        <v>29</v>
      </c>
      <c r="J147" s="1" t="s">
        <v>28</v>
      </c>
      <c r="K147" s="1" t="s">
        <v>491</v>
      </c>
      <c r="L147" s="1"/>
      <c r="M147" s="1" t="s">
        <v>24</v>
      </c>
      <c r="N147" s="1"/>
      <c r="O147" s="1" t="s">
        <v>26</v>
      </c>
      <c r="P147" s="1" t="s">
        <v>26</v>
      </c>
      <c r="Q147" s="1" t="s">
        <v>56</v>
      </c>
      <c r="R147" s="1" t="s">
        <v>111</v>
      </c>
      <c r="S147" s="1"/>
      <c r="T147" s="1" t="s">
        <v>58</v>
      </c>
      <c r="U147" s="1" t="s">
        <v>66</v>
      </c>
      <c r="V147" s="1" t="s">
        <v>59</v>
      </c>
      <c r="W147" s="1" t="s">
        <v>6</v>
      </c>
      <c r="X147" s="1" t="s">
        <v>60</v>
      </c>
      <c r="Y147" s="1"/>
      <c r="Z147" s="1"/>
    </row>
    <row r="148" spans="1:26" ht="15.75" customHeight="1">
      <c r="A148" s="1">
        <v>1095</v>
      </c>
      <c r="B148" s="1" t="s">
        <v>492</v>
      </c>
      <c r="C148" s="1" t="s">
        <v>24</v>
      </c>
      <c r="D148" s="1" t="s">
        <v>25</v>
      </c>
      <c r="E148" s="1" t="s">
        <v>28</v>
      </c>
      <c r="F148" s="1" t="s">
        <v>98</v>
      </c>
      <c r="G148" s="1"/>
      <c r="H148" s="1" t="s">
        <v>26</v>
      </c>
      <c r="I148" s="1" t="s">
        <v>29</v>
      </c>
      <c r="J148" s="1" t="s">
        <v>28</v>
      </c>
      <c r="K148" s="1" t="s">
        <v>480</v>
      </c>
      <c r="L148" s="1"/>
      <c r="M148" s="1" t="s">
        <v>24</v>
      </c>
      <c r="N148" s="1" t="s">
        <v>493</v>
      </c>
      <c r="O148" s="1" t="s">
        <v>25</v>
      </c>
      <c r="P148" s="1" t="s">
        <v>28</v>
      </c>
      <c r="Q148" s="1" t="s">
        <v>110</v>
      </c>
      <c r="R148" s="1" t="s">
        <v>80</v>
      </c>
      <c r="S148" s="1"/>
      <c r="T148" s="1" t="s">
        <v>44</v>
      </c>
      <c r="U148" s="1" t="s">
        <v>76</v>
      </c>
      <c r="V148" s="1" t="s">
        <v>67</v>
      </c>
      <c r="W148" s="1" t="s">
        <v>118</v>
      </c>
      <c r="X148" s="1" t="s">
        <v>60</v>
      </c>
      <c r="Y148" s="1"/>
      <c r="Z148" s="1"/>
    </row>
    <row r="149" spans="1:26" ht="15.75" customHeight="1">
      <c r="A149" s="1">
        <v>1094</v>
      </c>
      <c r="B149" s="1" t="s">
        <v>494</v>
      </c>
      <c r="C149" s="1" t="s">
        <v>24</v>
      </c>
      <c r="D149" s="1" t="s">
        <v>26</v>
      </c>
      <c r="E149" s="1" t="s">
        <v>28</v>
      </c>
      <c r="F149" s="1" t="s">
        <v>301</v>
      </c>
      <c r="G149" s="1"/>
      <c r="H149" s="1" t="s">
        <v>29</v>
      </c>
      <c r="I149" s="1" t="s">
        <v>69</v>
      </c>
      <c r="J149" s="1" t="s">
        <v>26</v>
      </c>
      <c r="K149" s="1" t="s">
        <v>363</v>
      </c>
      <c r="L149" s="1"/>
      <c r="M149" s="1" t="s">
        <v>24</v>
      </c>
      <c r="N149" s="2" t="s">
        <v>495</v>
      </c>
      <c r="O149" s="1" t="s">
        <v>25</v>
      </c>
      <c r="P149" s="1" t="s">
        <v>28</v>
      </c>
      <c r="Q149" s="1" t="s">
        <v>32</v>
      </c>
      <c r="R149" s="1" t="s">
        <v>71</v>
      </c>
      <c r="S149" s="1"/>
      <c r="T149" s="1" t="s">
        <v>58</v>
      </c>
      <c r="U149" s="1" t="s">
        <v>35</v>
      </c>
      <c r="V149" s="1" t="s">
        <v>59</v>
      </c>
      <c r="W149" s="1" t="s">
        <v>6</v>
      </c>
      <c r="X149" s="1" t="s">
        <v>60</v>
      </c>
      <c r="Y149" s="1"/>
      <c r="Z149" s="1"/>
    </row>
    <row r="150" spans="1:26" ht="15.75" customHeight="1">
      <c r="A150" s="1">
        <v>1093</v>
      </c>
      <c r="B150" s="1" t="s">
        <v>496</v>
      </c>
      <c r="C150" s="1" t="s">
        <v>24</v>
      </c>
      <c r="D150" s="1" t="s">
        <v>25</v>
      </c>
      <c r="E150" s="1" t="s">
        <v>25</v>
      </c>
      <c r="F150" s="1" t="s">
        <v>85</v>
      </c>
      <c r="G150" s="1"/>
      <c r="H150" s="1" t="s">
        <v>25</v>
      </c>
      <c r="I150" s="1" t="s">
        <v>26</v>
      </c>
      <c r="J150" s="1" t="s">
        <v>26</v>
      </c>
      <c r="K150" s="1" t="s">
        <v>423</v>
      </c>
      <c r="L150" s="1"/>
      <c r="M150" s="1" t="s">
        <v>24</v>
      </c>
      <c r="N150" s="1" t="s">
        <v>497</v>
      </c>
      <c r="O150" s="1" t="s">
        <v>25</v>
      </c>
      <c r="P150" s="1" t="s">
        <v>28</v>
      </c>
      <c r="Q150" s="1" t="s">
        <v>32</v>
      </c>
      <c r="R150" s="1" t="s">
        <v>290</v>
      </c>
      <c r="S150" s="1"/>
      <c r="T150" s="1" t="s">
        <v>101</v>
      </c>
      <c r="U150" s="1" t="s">
        <v>35</v>
      </c>
      <c r="V150" s="1" t="s">
        <v>59</v>
      </c>
      <c r="W150" s="1" t="s">
        <v>6</v>
      </c>
      <c r="X150" s="1" t="s">
        <v>38</v>
      </c>
      <c r="Y150" s="1"/>
      <c r="Z150" s="1"/>
    </row>
    <row r="151" spans="1:26" ht="15.75" customHeight="1">
      <c r="A151" s="1">
        <v>1092</v>
      </c>
      <c r="B151" s="1" t="s">
        <v>498</v>
      </c>
      <c r="C151" s="1" t="s">
        <v>24</v>
      </c>
      <c r="D151" s="1" t="s">
        <v>25</v>
      </c>
      <c r="E151" s="1" t="s">
        <v>26</v>
      </c>
      <c r="F151" s="1" t="s">
        <v>27</v>
      </c>
      <c r="G151" s="1"/>
      <c r="H151" s="1" t="s">
        <v>26</v>
      </c>
      <c r="I151" s="1" t="s">
        <v>28</v>
      </c>
      <c r="J151" s="1" t="s">
        <v>26</v>
      </c>
      <c r="K151" s="1" t="s">
        <v>311</v>
      </c>
      <c r="L151" s="1"/>
      <c r="M151" s="1" t="s">
        <v>24</v>
      </c>
      <c r="N151" s="1" t="s">
        <v>499</v>
      </c>
      <c r="O151" s="1" t="s">
        <v>26</v>
      </c>
      <c r="P151" s="1" t="s">
        <v>26</v>
      </c>
      <c r="Q151" s="1" t="s">
        <v>56</v>
      </c>
      <c r="R151" s="1" t="s">
        <v>71</v>
      </c>
      <c r="S151" s="1"/>
      <c r="T151" s="1" t="s">
        <v>90</v>
      </c>
      <c r="U151" s="1" t="s">
        <v>81</v>
      </c>
      <c r="V151" s="1" t="s">
        <v>59</v>
      </c>
      <c r="W151" s="1" t="s">
        <v>51</v>
      </c>
      <c r="X151" s="1" t="s">
        <v>60</v>
      </c>
      <c r="Y151" s="1"/>
      <c r="Z151" s="1"/>
    </row>
    <row r="152" spans="1:26" ht="15.75" customHeight="1">
      <c r="A152" s="1">
        <v>1091</v>
      </c>
      <c r="B152" s="1" t="s">
        <v>500</v>
      </c>
      <c r="C152" s="1" t="s">
        <v>24</v>
      </c>
      <c r="D152" s="1" t="s">
        <v>26</v>
      </c>
      <c r="E152" s="1" t="s">
        <v>28</v>
      </c>
      <c r="F152" s="1" t="s">
        <v>501</v>
      </c>
      <c r="G152" s="1"/>
      <c r="H152" s="1" t="s">
        <v>29</v>
      </c>
      <c r="I152" s="1" t="s">
        <v>29</v>
      </c>
      <c r="J152" s="1" t="s">
        <v>29</v>
      </c>
      <c r="K152" s="1" t="s">
        <v>320</v>
      </c>
      <c r="L152" s="1"/>
      <c r="M152" s="1" t="s">
        <v>24</v>
      </c>
      <c r="N152" s="2" t="s">
        <v>502</v>
      </c>
      <c r="O152" s="1" t="s">
        <v>26</v>
      </c>
      <c r="P152" s="1" t="s">
        <v>29</v>
      </c>
      <c r="Q152" s="1" t="s">
        <v>32</v>
      </c>
      <c r="R152" s="1" t="s">
        <v>75</v>
      </c>
      <c r="S152" s="1"/>
      <c r="T152" s="1" t="s">
        <v>44</v>
      </c>
      <c r="U152" s="1" t="s">
        <v>35</v>
      </c>
      <c r="V152" s="1" t="s">
        <v>67</v>
      </c>
      <c r="W152" s="1" t="s">
        <v>112</v>
      </c>
      <c r="X152" s="1" t="s">
        <v>38</v>
      </c>
      <c r="Y152" s="1"/>
      <c r="Z152" s="1"/>
    </row>
    <row r="153" spans="1:26" ht="15.75" customHeight="1">
      <c r="A153" s="1">
        <v>1090</v>
      </c>
      <c r="B153" s="1" t="s">
        <v>503</v>
      </c>
      <c r="C153" s="1" t="s">
        <v>24</v>
      </c>
      <c r="D153" s="1" t="s">
        <v>25</v>
      </c>
      <c r="E153" s="1" t="s">
        <v>29</v>
      </c>
      <c r="F153" s="1" t="s">
        <v>62</v>
      </c>
      <c r="G153" s="1"/>
      <c r="H153" s="1" t="s">
        <v>26</v>
      </c>
      <c r="I153" s="1" t="s">
        <v>28</v>
      </c>
      <c r="J153" s="1" t="s">
        <v>26</v>
      </c>
      <c r="K153" s="1" t="s">
        <v>504</v>
      </c>
      <c r="L153" s="1"/>
      <c r="M153" s="1" t="s">
        <v>24</v>
      </c>
      <c r="N153" s="1" t="s">
        <v>505</v>
      </c>
      <c r="O153" s="1" t="s">
        <v>25</v>
      </c>
      <c r="P153" s="1" t="s">
        <v>28</v>
      </c>
      <c r="Q153" s="1" t="s">
        <v>56</v>
      </c>
      <c r="R153" s="1" t="s">
        <v>80</v>
      </c>
      <c r="S153" s="1"/>
      <c r="T153" s="1" t="s">
        <v>34</v>
      </c>
      <c r="U153" s="1" t="s">
        <v>76</v>
      </c>
      <c r="V153" s="1" t="s">
        <v>59</v>
      </c>
      <c r="W153" s="1" t="s">
        <v>51</v>
      </c>
      <c r="X153" s="1" t="s">
        <v>45</v>
      </c>
      <c r="Y153" s="1"/>
      <c r="Z153" s="1"/>
    </row>
    <row r="154" spans="1:26" ht="15.75" customHeight="1">
      <c r="A154" s="1">
        <v>1089</v>
      </c>
      <c r="B154" s="1" t="s">
        <v>506</v>
      </c>
      <c r="C154" s="1" t="s">
        <v>24</v>
      </c>
      <c r="D154" s="1" t="s">
        <v>25</v>
      </c>
      <c r="E154" s="1" t="s">
        <v>28</v>
      </c>
      <c r="F154" s="1" t="s">
        <v>27</v>
      </c>
      <c r="G154" s="1"/>
      <c r="H154" s="1" t="s">
        <v>28</v>
      </c>
      <c r="I154" s="1" t="s">
        <v>29</v>
      </c>
      <c r="J154" s="1" t="s">
        <v>29</v>
      </c>
      <c r="K154" s="1" t="s">
        <v>141</v>
      </c>
      <c r="L154" s="1"/>
      <c r="M154" s="1" t="s">
        <v>24</v>
      </c>
      <c r="N154" s="2" t="s">
        <v>507</v>
      </c>
      <c r="O154" s="1" t="s">
        <v>25</v>
      </c>
      <c r="P154" s="1" t="s">
        <v>28</v>
      </c>
      <c r="Q154" s="1" t="s">
        <v>32</v>
      </c>
      <c r="R154" s="1" t="s">
        <v>75</v>
      </c>
      <c r="S154" s="1"/>
      <c r="T154" s="1" t="s">
        <v>58</v>
      </c>
      <c r="U154" s="1" t="s">
        <v>35</v>
      </c>
      <c r="V154" s="1" t="s">
        <v>67</v>
      </c>
      <c r="W154" s="1" t="s">
        <v>6</v>
      </c>
      <c r="X154" s="1" t="s">
        <v>205</v>
      </c>
      <c r="Y154" s="1"/>
      <c r="Z154" s="1"/>
    </row>
    <row r="155" spans="1:26" ht="15.75" customHeight="1">
      <c r="A155" s="1">
        <v>1088</v>
      </c>
      <c r="B155" s="1" t="s">
        <v>508</v>
      </c>
      <c r="C155" s="1" t="s">
        <v>24</v>
      </c>
      <c r="D155" s="1" t="s">
        <v>25</v>
      </c>
      <c r="E155" s="1" t="s">
        <v>26</v>
      </c>
      <c r="F155" s="1" t="s">
        <v>27</v>
      </c>
      <c r="G155" s="1"/>
      <c r="H155" s="1" t="s">
        <v>26</v>
      </c>
      <c r="I155" s="1" t="s">
        <v>28</v>
      </c>
      <c r="J155" s="1" t="s">
        <v>26</v>
      </c>
      <c r="K155" s="1" t="s">
        <v>320</v>
      </c>
      <c r="L155" s="1"/>
      <c r="M155" s="1" t="s">
        <v>31</v>
      </c>
      <c r="N155" s="1"/>
      <c r="O155" s="1" t="s">
        <v>25</v>
      </c>
      <c r="P155" s="1" t="s">
        <v>26</v>
      </c>
      <c r="Q155" s="1" t="s">
        <v>56</v>
      </c>
      <c r="R155" s="1" t="s">
        <v>117</v>
      </c>
      <c r="S155" s="1"/>
      <c r="T155" s="1" t="s">
        <v>65</v>
      </c>
      <c r="U155" s="1" t="s">
        <v>81</v>
      </c>
      <c r="V155" s="1" t="s">
        <v>96</v>
      </c>
      <c r="W155" s="1" t="s">
        <v>118</v>
      </c>
      <c r="X155" s="1" t="s">
        <v>60</v>
      </c>
      <c r="Y155" s="1"/>
      <c r="Z155" s="1"/>
    </row>
    <row r="156" spans="1:26" ht="15.75" customHeight="1">
      <c r="A156" s="1">
        <v>1087</v>
      </c>
      <c r="B156" s="1" t="s">
        <v>509</v>
      </c>
      <c r="C156" s="1" t="s">
        <v>24</v>
      </c>
      <c r="D156" s="1" t="s">
        <v>25</v>
      </c>
      <c r="E156" s="1" t="s">
        <v>29</v>
      </c>
      <c r="F156" s="1" t="s">
        <v>85</v>
      </c>
      <c r="G156" s="1"/>
      <c r="H156" s="1" t="s">
        <v>26</v>
      </c>
      <c r="I156" s="1" t="s">
        <v>26</v>
      </c>
      <c r="J156" s="1" t="s">
        <v>25</v>
      </c>
      <c r="K156" s="1" t="s">
        <v>510</v>
      </c>
      <c r="L156" s="1"/>
      <c r="M156" s="1" t="s">
        <v>24</v>
      </c>
      <c r="N156" s="1" t="s">
        <v>511</v>
      </c>
      <c r="O156" s="1" t="s">
        <v>25</v>
      </c>
      <c r="P156" s="1" t="s">
        <v>28</v>
      </c>
      <c r="Q156" s="1" t="s">
        <v>56</v>
      </c>
      <c r="R156" s="1" t="s">
        <v>80</v>
      </c>
      <c r="S156" s="1"/>
      <c r="T156" s="1" t="s">
        <v>34</v>
      </c>
      <c r="U156" s="1" t="s">
        <v>76</v>
      </c>
      <c r="V156" s="1" t="s">
        <v>96</v>
      </c>
      <c r="W156" s="1" t="s">
        <v>51</v>
      </c>
      <c r="X156" s="1" t="s">
        <v>60</v>
      </c>
      <c r="Y156" s="1"/>
      <c r="Z156" s="1"/>
    </row>
    <row r="157" spans="1:26" ht="15.75" customHeight="1">
      <c r="A157" s="1">
        <v>1086</v>
      </c>
      <c r="B157" s="1" t="s">
        <v>512</v>
      </c>
      <c r="C157" s="1" t="s">
        <v>31</v>
      </c>
      <c r="D157" s="1" t="s">
        <v>29</v>
      </c>
      <c r="E157" s="1" t="s">
        <v>29</v>
      </c>
      <c r="F157" s="1" t="s">
        <v>27</v>
      </c>
      <c r="G157" s="1"/>
      <c r="H157" s="1" t="s">
        <v>28</v>
      </c>
      <c r="I157" s="1" t="s">
        <v>28</v>
      </c>
      <c r="J157" s="1" t="s">
        <v>28</v>
      </c>
      <c r="K157" s="1" t="s">
        <v>78</v>
      </c>
      <c r="L157" s="1"/>
      <c r="M157" s="1" t="s">
        <v>31</v>
      </c>
      <c r="N157" s="1"/>
      <c r="O157" s="1" t="s">
        <v>26</v>
      </c>
      <c r="P157" s="1" t="s">
        <v>28</v>
      </c>
      <c r="Q157" s="1" t="s">
        <v>110</v>
      </c>
      <c r="R157" s="1" t="s">
        <v>71</v>
      </c>
      <c r="S157" s="1"/>
      <c r="T157" s="1" t="s">
        <v>44</v>
      </c>
      <c r="U157" s="1" t="s">
        <v>76</v>
      </c>
      <c r="V157" s="1" t="s">
        <v>59</v>
      </c>
      <c r="W157" s="1" t="s">
        <v>184</v>
      </c>
      <c r="X157" s="1" t="s">
        <v>38</v>
      </c>
      <c r="Y157" s="1"/>
      <c r="Z157" s="1"/>
    </row>
    <row r="158" spans="1:26" ht="15.75" customHeight="1">
      <c r="A158" s="1">
        <v>1085</v>
      </c>
      <c r="B158" s="1" t="s">
        <v>513</v>
      </c>
      <c r="C158" s="1" t="s">
        <v>24</v>
      </c>
      <c r="D158" s="1" t="s">
        <v>25</v>
      </c>
      <c r="E158" s="1" t="s">
        <v>26</v>
      </c>
      <c r="F158" s="1" t="s">
        <v>62</v>
      </c>
      <c r="G158" s="1"/>
      <c r="H158" s="1" t="s">
        <v>26</v>
      </c>
      <c r="I158" s="1" t="s">
        <v>26</v>
      </c>
      <c r="J158" s="1" t="s">
        <v>26</v>
      </c>
      <c r="K158" s="1" t="s">
        <v>99</v>
      </c>
      <c r="L158" s="1"/>
      <c r="M158" s="1" t="s">
        <v>31</v>
      </c>
      <c r="N158" s="1"/>
      <c r="O158" s="1" t="s">
        <v>25</v>
      </c>
      <c r="P158" s="1" t="s">
        <v>26</v>
      </c>
      <c r="Q158" s="1" t="s">
        <v>32</v>
      </c>
      <c r="R158" s="1" t="s">
        <v>117</v>
      </c>
      <c r="S158" s="1"/>
      <c r="T158" s="1" t="s">
        <v>44</v>
      </c>
      <c r="U158" s="1" t="s">
        <v>50</v>
      </c>
      <c r="V158" s="1" t="s">
        <v>96</v>
      </c>
      <c r="W158" s="1" t="s">
        <v>6</v>
      </c>
      <c r="X158" s="1" t="s">
        <v>60</v>
      </c>
      <c r="Y158" s="1"/>
      <c r="Z158" s="1"/>
    </row>
    <row r="159" spans="1:26" ht="15.75" customHeight="1">
      <c r="A159" s="1">
        <v>1084</v>
      </c>
      <c r="B159" s="1" t="s">
        <v>514</v>
      </c>
      <c r="C159" s="1" t="s">
        <v>24</v>
      </c>
      <c r="D159" s="1" t="s">
        <v>26</v>
      </c>
      <c r="E159" s="1" t="s">
        <v>29</v>
      </c>
      <c r="F159" s="1" t="s">
        <v>47</v>
      </c>
      <c r="G159" s="1"/>
      <c r="H159" s="1" t="s">
        <v>28</v>
      </c>
      <c r="I159" s="1" t="s">
        <v>29</v>
      </c>
      <c r="J159" s="1" t="s">
        <v>29</v>
      </c>
      <c r="K159" s="1" t="s">
        <v>515</v>
      </c>
      <c r="L159" s="1"/>
      <c r="M159" s="1" t="s">
        <v>24</v>
      </c>
      <c r="N159" s="1"/>
      <c r="O159" s="1" t="s">
        <v>26</v>
      </c>
      <c r="P159" s="1" t="s">
        <v>29</v>
      </c>
      <c r="Q159" s="1" t="s">
        <v>56</v>
      </c>
      <c r="R159" s="1" t="s">
        <v>33</v>
      </c>
      <c r="S159" s="1"/>
      <c r="T159" s="1" t="s">
        <v>44</v>
      </c>
      <c r="U159" s="1" t="s">
        <v>35</v>
      </c>
      <c r="V159" s="1" t="s">
        <v>36</v>
      </c>
      <c r="W159" s="1" t="s">
        <v>112</v>
      </c>
      <c r="X159" s="1" t="s">
        <v>38</v>
      </c>
      <c r="Y159" s="1"/>
      <c r="Z159" s="1"/>
    </row>
    <row r="160" spans="1:26" ht="15.75" customHeight="1">
      <c r="A160" s="1">
        <v>1083</v>
      </c>
      <c r="B160" s="1" t="s">
        <v>516</v>
      </c>
      <c r="C160" s="1" t="s">
        <v>24</v>
      </c>
      <c r="D160" s="1" t="s">
        <v>25</v>
      </c>
      <c r="E160" s="1" t="s">
        <v>28</v>
      </c>
      <c r="F160" s="1" t="s">
        <v>140</v>
      </c>
      <c r="G160" s="1"/>
      <c r="H160" s="1" t="s">
        <v>29</v>
      </c>
      <c r="I160" s="1" t="s">
        <v>29</v>
      </c>
      <c r="J160" s="1" t="s">
        <v>29</v>
      </c>
      <c r="K160" s="1" t="s">
        <v>517</v>
      </c>
      <c r="L160" s="1"/>
      <c r="M160" s="1" t="s">
        <v>24</v>
      </c>
      <c r="N160" s="2" t="s">
        <v>518</v>
      </c>
      <c r="O160" s="1" t="s">
        <v>26</v>
      </c>
      <c r="P160" s="1" t="s">
        <v>29</v>
      </c>
      <c r="Q160" s="1" t="s">
        <v>56</v>
      </c>
      <c r="R160" s="1" t="s">
        <v>64</v>
      </c>
      <c r="S160" s="1"/>
      <c r="T160" s="1" t="s">
        <v>58</v>
      </c>
      <c r="U160" s="1" t="s">
        <v>6</v>
      </c>
      <c r="V160" s="1" t="s">
        <v>36</v>
      </c>
      <c r="W160" s="1" t="s">
        <v>6</v>
      </c>
      <c r="X160" s="1" t="s">
        <v>60</v>
      </c>
      <c r="Y160" s="1"/>
      <c r="Z160" s="1"/>
    </row>
    <row r="161" spans="1:26" ht="15.75" customHeight="1">
      <c r="A161" s="1">
        <v>1082</v>
      </c>
      <c r="B161" s="1" t="s">
        <v>519</v>
      </c>
      <c r="C161" s="1" t="s">
        <v>24</v>
      </c>
      <c r="D161" s="1" t="s">
        <v>25</v>
      </c>
      <c r="E161" s="1" t="s">
        <v>28</v>
      </c>
      <c r="F161" s="1" t="s">
        <v>140</v>
      </c>
      <c r="G161" s="1"/>
      <c r="H161" s="1" t="s">
        <v>26</v>
      </c>
      <c r="I161" s="1" t="s">
        <v>29</v>
      </c>
      <c r="J161" s="1" t="s">
        <v>26</v>
      </c>
      <c r="K161" s="1" t="s">
        <v>520</v>
      </c>
      <c r="L161" s="1"/>
      <c r="M161" s="1" t="s">
        <v>24</v>
      </c>
      <c r="N161" s="2" t="s">
        <v>521</v>
      </c>
      <c r="O161" s="1" t="s">
        <v>28</v>
      </c>
      <c r="P161" s="1" t="s">
        <v>29</v>
      </c>
      <c r="Q161" s="1" t="s">
        <v>110</v>
      </c>
      <c r="R161" s="1" t="s">
        <v>64</v>
      </c>
      <c r="S161" s="1"/>
      <c r="T161" s="1" t="s">
        <v>58</v>
      </c>
      <c r="U161" s="1" t="s">
        <v>95</v>
      </c>
      <c r="V161" s="1" t="s">
        <v>96</v>
      </c>
      <c r="W161" s="1" t="s">
        <v>6</v>
      </c>
      <c r="X161" s="1" t="s">
        <v>60</v>
      </c>
      <c r="Y161" s="1"/>
      <c r="Z161" s="1"/>
    </row>
    <row r="162" spans="1:26" ht="15.75" customHeight="1">
      <c r="A162" s="1">
        <v>1081</v>
      </c>
      <c r="B162" s="1" t="s">
        <v>522</v>
      </c>
      <c r="C162" s="1" t="s">
        <v>24</v>
      </c>
      <c r="D162" s="1" t="s">
        <v>26</v>
      </c>
      <c r="E162" s="1" t="s">
        <v>25</v>
      </c>
      <c r="F162" s="1" t="s">
        <v>85</v>
      </c>
      <c r="G162" s="1"/>
      <c r="H162" s="1" t="s">
        <v>28</v>
      </c>
      <c r="I162" s="1" t="s">
        <v>29</v>
      </c>
      <c r="J162" s="1" t="s">
        <v>28</v>
      </c>
      <c r="K162" s="1" t="s">
        <v>523</v>
      </c>
      <c r="L162" s="1"/>
      <c r="M162" s="1" t="s">
        <v>24</v>
      </c>
      <c r="N162" s="1" t="s">
        <v>524</v>
      </c>
      <c r="O162" s="1" t="s">
        <v>25</v>
      </c>
      <c r="P162" s="1" t="s">
        <v>29</v>
      </c>
      <c r="Q162" s="1" t="s">
        <v>56</v>
      </c>
      <c r="R162" s="1" t="s">
        <v>71</v>
      </c>
      <c r="S162" s="1"/>
      <c r="T162" s="1" t="s">
        <v>44</v>
      </c>
      <c r="U162" s="1" t="s">
        <v>35</v>
      </c>
      <c r="V162" s="1" t="s">
        <v>67</v>
      </c>
      <c r="W162" s="1" t="s">
        <v>106</v>
      </c>
      <c r="X162" s="1" t="s">
        <v>38</v>
      </c>
      <c r="Y162" s="1"/>
      <c r="Z162" s="1"/>
    </row>
    <row r="163" spans="1:26" ht="15.75" customHeight="1">
      <c r="A163" s="1">
        <v>1080</v>
      </c>
      <c r="B163" s="1" t="s">
        <v>525</v>
      </c>
      <c r="C163" s="1" t="s">
        <v>24</v>
      </c>
      <c r="D163" s="1" t="s">
        <v>25</v>
      </c>
      <c r="E163" s="1" t="s">
        <v>29</v>
      </c>
      <c r="F163" s="1" t="s">
        <v>124</v>
      </c>
      <c r="G163" s="1"/>
      <c r="H163" s="1" t="s">
        <v>26</v>
      </c>
      <c r="I163" s="1" t="s">
        <v>29</v>
      </c>
      <c r="J163" s="1" t="s">
        <v>26</v>
      </c>
      <c r="K163" s="1" t="s">
        <v>526</v>
      </c>
      <c r="L163" s="1"/>
      <c r="M163" s="1" t="s">
        <v>24</v>
      </c>
      <c r="N163" s="2" t="s">
        <v>527</v>
      </c>
      <c r="O163" s="1" t="s">
        <v>25</v>
      </c>
      <c r="P163" s="1" t="s">
        <v>29</v>
      </c>
      <c r="Q163" s="1" t="s">
        <v>49</v>
      </c>
      <c r="R163" s="1" t="s">
        <v>6</v>
      </c>
      <c r="S163" s="1" t="s">
        <v>528</v>
      </c>
      <c r="T163" s="1" t="s">
        <v>44</v>
      </c>
      <c r="U163" s="1" t="s">
        <v>76</v>
      </c>
      <c r="V163" s="1" t="s">
        <v>36</v>
      </c>
      <c r="W163" s="1" t="s">
        <v>6</v>
      </c>
      <c r="X163" s="1" t="s">
        <v>38</v>
      </c>
      <c r="Y163" s="1"/>
      <c r="Z163" s="1"/>
    </row>
    <row r="164" spans="1:26" ht="15.75" customHeight="1">
      <c r="A164" s="1">
        <v>1079</v>
      </c>
      <c r="B164" s="1" t="s">
        <v>529</v>
      </c>
      <c r="C164" s="1" t="s">
        <v>24</v>
      </c>
      <c r="D164" s="1" t="s">
        <v>25</v>
      </c>
      <c r="E164" s="1" t="s">
        <v>69</v>
      </c>
      <c r="F164" s="1" t="s">
        <v>530</v>
      </c>
      <c r="G164" s="1"/>
      <c r="H164" s="1" t="s">
        <v>69</v>
      </c>
      <c r="I164" s="1" t="s">
        <v>69</v>
      </c>
      <c r="J164" s="1" t="s">
        <v>29</v>
      </c>
      <c r="K164" s="1" t="s">
        <v>531</v>
      </c>
      <c r="L164" s="1"/>
      <c r="M164" s="1" t="s">
        <v>24</v>
      </c>
      <c r="N164" s="1" t="s">
        <v>532</v>
      </c>
      <c r="O164" s="1" t="s">
        <v>26</v>
      </c>
      <c r="P164" s="1" t="s">
        <v>28</v>
      </c>
      <c r="Q164" s="1" t="s">
        <v>49</v>
      </c>
      <c r="R164" s="1" t="s">
        <v>143</v>
      </c>
      <c r="S164" s="1"/>
      <c r="T164" s="1" t="s">
        <v>34</v>
      </c>
      <c r="U164" s="1" t="s">
        <v>122</v>
      </c>
      <c r="V164" s="1" t="s">
        <v>67</v>
      </c>
      <c r="W164" s="1" t="s">
        <v>6</v>
      </c>
      <c r="X164" s="1" t="s">
        <v>60</v>
      </c>
      <c r="Y164" s="1"/>
      <c r="Z164" s="1"/>
    </row>
    <row r="165" spans="1:26" ht="15.75" customHeight="1">
      <c r="A165" s="1">
        <v>1078</v>
      </c>
      <c r="B165" s="1" t="s">
        <v>533</v>
      </c>
      <c r="C165" s="1" t="s">
        <v>24</v>
      </c>
      <c r="D165" s="1" t="s">
        <v>69</v>
      </c>
      <c r="E165" s="1" t="s">
        <v>28</v>
      </c>
      <c r="F165" s="1" t="s">
        <v>534</v>
      </c>
      <c r="G165" s="1"/>
      <c r="H165" s="1" t="s">
        <v>25</v>
      </c>
      <c r="I165" s="1" t="s">
        <v>25</v>
      </c>
      <c r="J165" s="1" t="s">
        <v>26</v>
      </c>
      <c r="K165" s="1" t="s">
        <v>535</v>
      </c>
      <c r="L165" s="1"/>
      <c r="M165" s="1" t="s">
        <v>31</v>
      </c>
      <c r="N165" s="1"/>
      <c r="O165" s="1" t="s">
        <v>26</v>
      </c>
      <c r="P165" s="1" t="s">
        <v>28</v>
      </c>
      <c r="Q165" s="1" t="s">
        <v>49</v>
      </c>
      <c r="R165" s="1" t="s">
        <v>80</v>
      </c>
      <c r="S165" s="1"/>
      <c r="T165" s="1" t="s">
        <v>44</v>
      </c>
      <c r="U165" s="1" t="s">
        <v>76</v>
      </c>
      <c r="V165" s="1" t="s">
        <v>59</v>
      </c>
      <c r="W165" s="1" t="s">
        <v>6</v>
      </c>
      <c r="X165" s="1" t="s">
        <v>38</v>
      </c>
      <c r="Y165" s="1"/>
      <c r="Z165" s="1"/>
    </row>
    <row r="166" spans="1:26" ht="15.75" customHeight="1">
      <c r="A166" s="1">
        <v>1077</v>
      </c>
      <c r="B166" s="1" t="s">
        <v>536</v>
      </c>
      <c r="C166" s="1" t="s">
        <v>24</v>
      </c>
      <c r="D166" s="1" t="s">
        <v>25</v>
      </c>
      <c r="E166" s="1" t="s">
        <v>28</v>
      </c>
      <c r="F166" s="1" t="s">
        <v>85</v>
      </c>
      <c r="G166" s="1"/>
      <c r="H166" s="1" t="s">
        <v>26</v>
      </c>
      <c r="I166" s="1" t="s">
        <v>26</v>
      </c>
      <c r="J166" s="1" t="s">
        <v>26</v>
      </c>
      <c r="K166" s="1" t="s">
        <v>232</v>
      </c>
      <c r="L166" s="1"/>
      <c r="M166" s="1" t="s">
        <v>24</v>
      </c>
      <c r="N166" s="1" t="s">
        <v>537</v>
      </c>
      <c r="O166" s="1" t="s">
        <v>25</v>
      </c>
      <c r="P166" s="1" t="s">
        <v>28</v>
      </c>
      <c r="Q166" s="1" t="s">
        <v>56</v>
      </c>
      <c r="R166" s="1" t="s">
        <v>80</v>
      </c>
      <c r="S166" s="1"/>
      <c r="T166" s="1" t="s">
        <v>34</v>
      </c>
      <c r="U166" s="1" t="s">
        <v>76</v>
      </c>
      <c r="V166" s="1" t="s">
        <v>67</v>
      </c>
      <c r="W166" s="1" t="s">
        <v>6</v>
      </c>
      <c r="X166" s="1" t="s">
        <v>60</v>
      </c>
      <c r="Y166" s="1"/>
      <c r="Z166" s="1"/>
    </row>
    <row r="167" spans="1:26" ht="15.75" customHeight="1">
      <c r="A167" s="1">
        <v>1076</v>
      </c>
      <c r="B167" s="1" t="s">
        <v>538</v>
      </c>
      <c r="C167" s="1" t="s">
        <v>24</v>
      </c>
      <c r="D167" s="1" t="s">
        <v>26</v>
      </c>
      <c r="E167" s="1" t="s">
        <v>29</v>
      </c>
      <c r="F167" s="1" t="s">
        <v>92</v>
      </c>
      <c r="G167" s="1"/>
      <c r="H167" s="1" t="s">
        <v>29</v>
      </c>
      <c r="I167" s="1" t="s">
        <v>69</v>
      </c>
      <c r="J167" s="1" t="s">
        <v>69</v>
      </c>
      <c r="K167" s="1" t="s">
        <v>150</v>
      </c>
      <c r="L167" s="1"/>
      <c r="M167" s="1" t="s">
        <v>24</v>
      </c>
      <c r="N167" s="1" t="s">
        <v>539</v>
      </c>
      <c r="O167" s="1" t="s">
        <v>26</v>
      </c>
      <c r="P167" s="1" t="s">
        <v>29</v>
      </c>
      <c r="Q167" s="1" t="s">
        <v>110</v>
      </c>
      <c r="R167" s="1" t="s">
        <v>71</v>
      </c>
      <c r="S167" s="1"/>
      <c r="T167" s="1" t="s">
        <v>101</v>
      </c>
      <c r="U167" s="1" t="s">
        <v>35</v>
      </c>
      <c r="V167" s="1" t="s">
        <v>67</v>
      </c>
      <c r="W167" s="1" t="s">
        <v>184</v>
      </c>
      <c r="X167" s="1" t="s">
        <v>60</v>
      </c>
      <c r="Y167" s="1"/>
      <c r="Z167" s="1"/>
    </row>
    <row r="168" spans="1:26" ht="15.75" customHeight="1">
      <c r="A168" s="1">
        <v>1075</v>
      </c>
      <c r="B168" s="1" t="s">
        <v>540</v>
      </c>
      <c r="C168" s="1" t="s">
        <v>24</v>
      </c>
      <c r="D168" s="1" t="s">
        <v>26</v>
      </c>
      <c r="E168" s="1" t="s">
        <v>28</v>
      </c>
      <c r="F168" s="1" t="s">
        <v>301</v>
      </c>
      <c r="G168" s="1"/>
      <c r="H168" s="1" t="s">
        <v>26</v>
      </c>
      <c r="I168" s="1" t="s">
        <v>29</v>
      </c>
      <c r="J168" s="1" t="s">
        <v>29</v>
      </c>
      <c r="K168" s="1" t="s">
        <v>162</v>
      </c>
      <c r="L168" s="1"/>
      <c r="M168" s="1" t="s">
        <v>24</v>
      </c>
      <c r="N168" s="1"/>
      <c r="O168" s="1" t="s">
        <v>25</v>
      </c>
      <c r="P168" s="1" t="s">
        <v>29</v>
      </c>
      <c r="Q168" s="1" t="s">
        <v>56</v>
      </c>
      <c r="R168" s="1" t="s">
        <v>71</v>
      </c>
      <c r="S168" s="1"/>
      <c r="T168" s="1" t="s">
        <v>101</v>
      </c>
      <c r="U168" s="1" t="s">
        <v>35</v>
      </c>
      <c r="V168" s="1" t="s">
        <v>67</v>
      </c>
      <c r="W168" s="1" t="s">
        <v>51</v>
      </c>
      <c r="X168" s="1" t="s">
        <v>6</v>
      </c>
      <c r="Y168" s="1" t="s">
        <v>541</v>
      </c>
      <c r="Z168" s="1"/>
    </row>
    <row r="169" spans="1:26" ht="15.75" customHeight="1">
      <c r="A169" s="1">
        <v>1074</v>
      </c>
      <c r="B169" s="1" t="s">
        <v>542</v>
      </c>
      <c r="C169" s="1" t="s">
        <v>24</v>
      </c>
      <c r="D169" s="1" t="s">
        <v>28</v>
      </c>
      <c r="E169" s="1" t="s">
        <v>28</v>
      </c>
      <c r="F169" s="1" t="s">
        <v>27</v>
      </c>
      <c r="G169" s="1"/>
      <c r="H169" s="1" t="s">
        <v>28</v>
      </c>
      <c r="I169" s="1" t="s">
        <v>28</v>
      </c>
      <c r="J169" s="1" t="s">
        <v>28</v>
      </c>
      <c r="K169" s="1" t="s">
        <v>543</v>
      </c>
      <c r="L169" s="1"/>
      <c r="M169" s="1" t="s">
        <v>24</v>
      </c>
      <c r="N169" s="1" t="s">
        <v>544</v>
      </c>
      <c r="O169" s="1" t="s">
        <v>25</v>
      </c>
      <c r="P169" s="1" t="s">
        <v>26</v>
      </c>
      <c r="Q169" s="1" t="s">
        <v>32</v>
      </c>
      <c r="R169" s="1" t="s">
        <v>143</v>
      </c>
      <c r="S169" s="1"/>
      <c r="T169" s="1" t="s">
        <v>44</v>
      </c>
      <c r="U169" s="1" t="s">
        <v>76</v>
      </c>
      <c r="V169" s="1" t="s">
        <v>59</v>
      </c>
      <c r="W169" s="1" t="s">
        <v>6</v>
      </c>
      <c r="X169" s="1" t="s">
        <v>38</v>
      </c>
      <c r="Y169" s="1"/>
      <c r="Z169" s="1"/>
    </row>
    <row r="170" spans="1:26" ht="15.75" customHeight="1">
      <c r="A170" s="1">
        <v>1073</v>
      </c>
      <c r="B170" s="1" t="s">
        <v>545</v>
      </c>
      <c r="C170" s="1" t="s">
        <v>24</v>
      </c>
      <c r="D170" s="1" t="s">
        <v>25</v>
      </c>
      <c r="E170" s="1" t="s">
        <v>28</v>
      </c>
      <c r="F170" s="1" t="s">
        <v>156</v>
      </c>
      <c r="G170" s="1"/>
      <c r="H170" s="1" t="s">
        <v>26</v>
      </c>
      <c r="I170" s="1" t="s">
        <v>26</v>
      </c>
      <c r="J170" s="1" t="s">
        <v>29</v>
      </c>
      <c r="K170" s="1" t="s">
        <v>546</v>
      </c>
      <c r="L170" s="1"/>
      <c r="M170" s="1" t="s">
        <v>24</v>
      </c>
      <c r="N170" s="1"/>
      <c r="O170" s="1" t="s">
        <v>25</v>
      </c>
      <c r="P170" s="1" t="s">
        <v>29</v>
      </c>
      <c r="Q170" s="1" t="s">
        <v>56</v>
      </c>
      <c r="R170" s="1" t="s">
        <v>121</v>
      </c>
      <c r="S170" s="1"/>
      <c r="T170" s="1" t="s">
        <v>65</v>
      </c>
      <c r="U170" s="1" t="s">
        <v>81</v>
      </c>
      <c r="V170" s="1" t="s">
        <v>96</v>
      </c>
      <c r="W170" s="1" t="s">
        <v>179</v>
      </c>
      <c r="X170" s="1" t="s">
        <v>60</v>
      </c>
      <c r="Y170" s="1"/>
      <c r="Z170" s="1"/>
    </row>
    <row r="171" spans="1:26" ht="15.75" customHeight="1">
      <c r="A171" s="1">
        <v>1072</v>
      </c>
      <c r="B171" s="1" t="s">
        <v>547</v>
      </c>
      <c r="C171" s="1" t="s">
        <v>24</v>
      </c>
      <c r="D171" s="1" t="s">
        <v>28</v>
      </c>
      <c r="E171" s="1" t="s">
        <v>29</v>
      </c>
      <c r="F171" s="1" t="s">
        <v>548</v>
      </c>
      <c r="G171" s="1"/>
      <c r="H171" s="1" t="s">
        <v>28</v>
      </c>
      <c r="I171" s="1" t="s">
        <v>29</v>
      </c>
      <c r="J171" s="1" t="s">
        <v>26</v>
      </c>
      <c r="K171" s="1" t="s">
        <v>549</v>
      </c>
      <c r="L171" s="1"/>
      <c r="M171" s="1" t="s">
        <v>31</v>
      </c>
      <c r="N171" s="1"/>
      <c r="O171" s="1" t="s">
        <v>26</v>
      </c>
      <c r="P171" s="1" t="s">
        <v>28</v>
      </c>
      <c r="Q171" s="1" t="s">
        <v>56</v>
      </c>
      <c r="R171" s="1" t="s">
        <v>64</v>
      </c>
      <c r="S171" s="1"/>
      <c r="T171" s="1" t="s">
        <v>58</v>
      </c>
      <c r="U171" s="1" t="s">
        <v>81</v>
      </c>
      <c r="V171" s="1" t="s">
        <v>96</v>
      </c>
      <c r="W171" s="1" t="s">
        <v>184</v>
      </c>
      <c r="X171" s="1" t="s">
        <v>60</v>
      </c>
      <c r="Y171" s="1"/>
      <c r="Z171" s="1"/>
    </row>
    <row r="172" spans="1:26" ht="15.75" customHeight="1">
      <c r="A172" s="1">
        <v>1071</v>
      </c>
      <c r="B172" s="1" t="s">
        <v>550</v>
      </c>
      <c r="C172" s="1" t="s">
        <v>24</v>
      </c>
      <c r="D172" s="1" t="s">
        <v>26</v>
      </c>
      <c r="E172" s="1" t="s">
        <v>26</v>
      </c>
      <c r="F172" s="1" t="s">
        <v>98</v>
      </c>
      <c r="G172" s="1"/>
      <c r="H172" s="1" t="s">
        <v>28</v>
      </c>
      <c r="I172" s="1" t="s">
        <v>29</v>
      </c>
      <c r="J172" s="1" t="s">
        <v>28</v>
      </c>
      <c r="K172" s="1" t="s">
        <v>551</v>
      </c>
      <c r="L172" s="1"/>
      <c r="M172" s="1" t="s">
        <v>31</v>
      </c>
      <c r="N172" s="1" t="s">
        <v>552</v>
      </c>
      <c r="O172" s="1" t="s">
        <v>26</v>
      </c>
      <c r="P172" s="1" t="s">
        <v>29</v>
      </c>
      <c r="Q172" s="1" t="s">
        <v>56</v>
      </c>
      <c r="R172" s="1" t="s">
        <v>71</v>
      </c>
      <c r="S172" s="1"/>
      <c r="T172" s="1" t="s">
        <v>44</v>
      </c>
      <c r="U172" s="1" t="s">
        <v>76</v>
      </c>
      <c r="V172" s="1" t="s">
        <v>67</v>
      </c>
      <c r="W172" s="1" t="s">
        <v>106</v>
      </c>
      <c r="X172" s="1" t="s">
        <v>38</v>
      </c>
      <c r="Y172" s="1"/>
      <c r="Z172" s="1"/>
    </row>
    <row r="173" spans="1:26" ht="15.75" customHeight="1">
      <c r="A173" s="1">
        <v>1070</v>
      </c>
      <c r="B173" s="1" t="s">
        <v>553</v>
      </c>
      <c r="C173" s="1" t="s">
        <v>24</v>
      </c>
      <c r="D173" s="1" t="s">
        <v>25</v>
      </c>
      <c r="E173" s="1" t="s">
        <v>28</v>
      </c>
      <c r="F173" s="1" t="s">
        <v>27</v>
      </c>
      <c r="G173" s="1"/>
      <c r="H173" s="1" t="s">
        <v>28</v>
      </c>
      <c r="I173" s="1" t="s">
        <v>29</v>
      </c>
      <c r="J173" s="1" t="s">
        <v>29</v>
      </c>
      <c r="K173" s="1" t="s">
        <v>360</v>
      </c>
      <c r="L173" s="1"/>
      <c r="M173" s="1" t="s">
        <v>24</v>
      </c>
      <c r="N173" s="2" t="s">
        <v>554</v>
      </c>
      <c r="O173" s="1" t="s">
        <v>25</v>
      </c>
      <c r="P173" s="1" t="s">
        <v>29</v>
      </c>
      <c r="Q173" s="1" t="s">
        <v>56</v>
      </c>
      <c r="R173" s="1" t="s">
        <v>71</v>
      </c>
      <c r="S173" s="1"/>
      <c r="T173" s="1" t="s">
        <v>44</v>
      </c>
      <c r="U173" s="1" t="s">
        <v>76</v>
      </c>
      <c r="V173" s="1" t="s">
        <v>36</v>
      </c>
      <c r="W173" s="1" t="s">
        <v>112</v>
      </c>
      <c r="X173" s="1" t="s">
        <v>38</v>
      </c>
      <c r="Y173" s="1"/>
      <c r="Z173" s="1"/>
    </row>
    <row r="174" spans="1:26" ht="15.75" customHeight="1">
      <c r="A174" s="1">
        <v>1069</v>
      </c>
      <c r="B174" s="1" t="s">
        <v>555</v>
      </c>
      <c r="C174" s="1" t="s">
        <v>24</v>
      </c>
      <c r="D174" s="1" t="s">
        <v>25</v>
      </c>
      <c r="E174" s="1" t="s">
        <v>29</v>
      </c>
      <c r="F174" s="1" t="s">
        <v>47</v>
      </c>
      <c r="G174" s="1"/>
      <c r="H174" s="1" t="s">
        <v>26</v>
      </c>
      <c r="I174" s="1" t="s">
        <v>29</v>
      </c>
      <c r="J174" s="1" t="s">
        <v>28</v>
      </c>
      <c r="K174" s="1" t="s">
        <v>556</v>
      </c>
      <c r="L174" s="1" t="s">
        <v>557</v>
      </c>
      <c r="M174" s="1" t="s">
        <v>24</v>
      </c>
      <c r="N174" s="1" t="s">
        <v>558</v>
      </c>
      <c r="O174" s="1" t="s">
        <v>26</v>
      </c>
      <c r="P174" s="1" t="s">
        <v>28</v>
      </c>
      <c r="Q174" s="1" t="s">
        <v>56</v>
      </c>
      <c r="R174" s="1" t="s">
        <v>6</v>
      </c>
      <c r="S174" s="1" t="s">
        <v>313</v>
      </c>
      <c r="T174" s="1" t="s">
        <v>34</v>
      </c>
      <c r="U174" s="1" t="s">
        <v>66</v>
      </c>
      <c r="V174" s="1" t="s">
        <v>67</v>
      </c>
      <c r="W174" s="1" t="s">
        <v>112</v>
      </c>
      <c r="X174" s="1" t="s">
        <v>45</v>
      </c>
      <c r="Y174" s="1"/>
      <c r="Z174" s="1"/>
    </row>
    <row r="175" spans="1:26" ht="15.75" customHeight="1">
      <c r="A175" s="1">
        <v>1068</v>
      </c>
      <c r="B175" s="1" t="s">
        <v>559</v>
      </c>
      <c r="C175" s="1" t="s">
        <v>24</v>
      </c>
      <c r="D175" s="1" t="s">
        <v>26</v>
      </c>
      <c r="E175" s="1" t="s">
        <v>29</v>
      </c>
      <c r="F175" s="1" t="s">
        <v>501</v>
      </c>
      <c r="G175" s="1"/>
      <c r="H175" s="1" t="s">
        <v>28</v>
      </c>
      <c r="I175" s="1" t="s">
        <v>28</v>
      </c>
      <c r="J175" s="1" t="s">
        <v>28</v>
      </c>
      <c r="K175" s="1" t="s">
        <v>327</v>
      </c>
      <c r="L175" s="1"/>
      <c r="M175" s="1" t="s">
        <v>24</v>
      </c>
      <c r="N175" s="2" t="s">
        <v>560</v>
      </c>
      <c r="O175" s="1" t="s">
        <v>25</v>
      </c>
      <c r="P175" s="1" t="s">
        <v>69</v>
      </c>
      <c r="Q175" s="1" t="s">
        <v>32</v>
      </c>
      <c r="R175" s="1" t="s">
        <v>75</v>
      </c>
      <c r="S175" s="1"/>
      <c r="T175" s="1" t="s">
        <v>44</v>
      </c>
      <c r="U175" s="1" t="s">
        <v>81</v>
      </c>
      <c r="V175" s="1" t="s">
        <v>96</v>
      </c>
      <c r="W175" s="1" t="s">
        <v>118</v>
      </c>
      <c r="X175" s="1" t="s">
        <v>38</v>
      </c>
      <c r="Y175" s="1"/>
      <c r="Z175" s="1"/>
    </row>
    <row r="176" spans="1:26" ht="15.75" customHeight="1">
      <c r="A176" s="1">
        <v>1067</v>
      </c>
      <c r="B176" s="1" t="s">
        <v>561</v>
      </c>
      <c r="C176" s="1" t="s">
        <v>24</v>
      </c>
      <c r="D176" s="1" t="s">
        <v>25</v>
      </c>
      <c r="E176" s="1" t="s">
        <v>26</v>
      </c>
      <c r="F176" s="1" t="s">
        <v>98</v>
      </c>
      <c r="G176" s="1"/>
      <c r="H176" s="1" t="s">
        <v>26</v>
      </c>
      <c r="I176" s="1" t="s">
        <v>28</v>
      </c>
      <c r="J176" s="1" t="s">
        <v>26</v>
      </c>
      <c r="K176" s="1" t="s">
        <v>526</v>
      </c>
      <c r="L176" s="1"/>
      <c r="M176" s="1" t="s">
        <v>24</v>
      </c>
      <c r="N176" s="2" t="s">
        <v>562</v>
      </c>
      <c r="O176" s="1" t="s">
        <v>25</v>
      </c>
      <c r="P176" s="1" t="s">
        <v>26</v>
      </c>
      <c r="Q176" s="1" t="s">
        <v>32</v>
      </c>
      <c r="R176" s="1" t="s">
        <v>121</v>
      </c>
      <c r="S176" s="1"/>
      <c r="T176" s="1" t="s">
        <v>44</v>
      </c>
      <c r="U176" s="1" t="s">
        <v>76</v>
      </c>
      <c r="V176" s="1" t="s">
        <v>36</v>
      </c>
      <c r="W176" s="1" t="s">
        <v>51</v>
      </c>
      <c r="X176" s="1" t="s">
        <v>38</v>
      </c>
      <c r="Y176" s="1"/>
      <c r="Z176" s="1"/>
    </row>
    <row r="177" spans="1:26" ht="15.75" customHeight="1">
      <c r="A177" s="1">
        <v>1066</v>
      </c>
      <c r="B177" s="1" t="s">
        <v>563</v>
      </c>
      <c r="C177" s="1" t="s">
        <v>24</v>
      </c>
      <c r="D177" s="1" t="s">
        <v>25</v>
      </c>
      <c r="E177" s="1" t="s">
        <v>28</v>
      </c>
      <c r="F177" s="1" t="s">
        <v>40</v>
      </c>
      <c r="G177" s="1"/>
      <c r="H177" s="1" t="s">
        <v>26</v>
      </c>
      <c r="I177" s="1" t="s">
        <v>26</v>
      </c>
      <c r="J177" s="1" t="s">
        <v>26</v>
      </c>
      <c r="K177" s="1" t="s">
        <v>564</v>
      </c>
      <c r="L177" s="1"/>
      <c r="M177" s="1" t="s">
        <v>24</v>
      </c>
      <c r="N177" s="1" t="s">
        <v>565</v>
      </c>
      <c r="O177" s="1" t="s">
        <v>29</v>
      </c>
      <c r="P177" s="1" t="s">
        <v>29</v>
      </c>
      <c r="Q177" s="1" t="s">
        <v>32</v>
      </c>
      <c r="R177" s="1" t="s">
        <v>80</v>
      </c>
      <c r="S177" s="1"/>
      <c r="T177" s="1" t="s">
        <v>65</v>
      </c>
      <c r="U177" s="1" t="s">
        <v>35</v>
      </c>
      <c r="V177" s="1" t="s">
        <v>59</v>
      </c>
      <c r="W177" s="1" t="s">
        <v>51</v>
      </c>
      <c r="X177" s="1" t="s">
        <v>60</v>
      </c>
      <c r="Y177" s="1"/>
      <c r="Z177" s="1"/>
    </row>
    <row r="178" spans="1:26" ht="15.75" customHeight="1">
      <c r="A178" s="1">
        <v>1065</v>
      </c>
      <c r="B178" s="1" t="s">
        <v>566</v>
      </c>
      <c r="C178" s="1" t="s">
        <v>24</v>
      </c>
      <c r="D178" s="1" t="s">
        <v>26</v>
      </c>
      <c r="E178" s="1" t="s">
        <v>28</v>
      </c>
      <c r="F178" s="1" t="s">
        <v>567</v>
      </c>
      <c r="G178" s="1"/>
      <c r="H178" s="1" t="s">
        <v>26</v>
      </c>
      <c r="I178" s="1" t="s">
        <v>26</v>
      </c>
      <c r="J178" s="1" t="s">
        <v>28</v>
      </c>
      <c r="K178" s="1" t="s">
        <v>137</v>
      </c>
      <c r="L178" s="1"/>
      <c r="M178" s="1" t="s">
        <v>24</v>
      </c>
      <c r="N178" s="1" t="s">
        <v>568</v>
      </c>
      <c r="O178" s="1" t="s">
        <v>26</v>
      </c>
      <c r="P178" s="1" t="s">
        <v>28</v>
      </c>
      <c r="Q178" s="1" t="s">
        <v>32</v>
      </c>
      <c r="R178" s="1" t="s">
        <v>57</v>
      </c>
      <c r="S178" s="1"/>
      <c r="T178" s="1" t="s">
        <v>34</v>
      </c>
      <c r="U178" s="1" t="s">
        <v>122</v>
      </c>
      <c r="V178" s="1" t="s">
        <v>67</v>
      </c>
      <c r="W178" s="1" t="s">
        <v>118</v>
      </c>
      <c r="X178" s="1" t="s">
        <v>60</v>
      </c>
      <c r="Y178" s="1"/>
      <c r="Z178" s="1"/>
    </row>
    <row r="179" spans="1:26" ht="15.75" customHeight="1">
      <c r="A179" s="1">
        <v>1064</v>
      </c>
      <c r="B179" s="1" t="s">
        <v>569</v>
      </c>
      <c r="C179" s="1" t="s">
        <v>24</v>
      </c>
      <c r="D179" s="1" t="s">
        <v>25</v>
      </c>
      <c r="E179" s="1" t="s">
        <v>29</v>
      </c>
      <c r="F179" s="1" t="s">
        <v>140</v>
      </c>
      <c r="G179" s="1"/>
      <c r="H179" s="1" t="s">
        <v>26</v>
      </c>
      <c r="I179" s="1" t="s">
        <v>29</v>
      </c>
      <c r="J179" s="1" t="s">
        <v>29</v>
      </c>
      <c r="K179" s="1" t="s">
        <v>570</v>
      </c>
      <c r="L179" s="1"/>
      <c r="M179" s="1" t="s">
        <v>24</v>
      </c>
      <c r="N179" s="1" t="s">
        <v>571</v>
      </c>
      <c r="O179" s="1" t="s">
        <v>25</v>
      </c>
      <c r="P179" s="1" t="s">
        <v>28</v>
      </c>
      <c r="Q179" s="1" t="s">
        <v>56</v>
      </c>
      <c r="R179" s="1" t="s">
        <v>6</v>
      </c>
      <c r="S179" s="1" t="s">
        <v>572</v>
      </c>
      <c r="T179" s="1" t="s">
        <v>44</v>
      </c>
      <c r="U179" s="1" t="s">
        <v>35</v>
      </c>
      <c r="V179" s="1" t="s">
        <v>67</v>
      </c>
      <c r="W179" s="1" t="s">
        <v>6</v>
      </c>
      <c r="X179" s="1" t="s">
        <v>38</v>
      </c>
      <c r="Y179" s="1"/>
      <c r="Z179" s="1"/>
    </row>
    <row r="180" spans="1:26" ht="15.75" customHeight="1">
      <c r="A180" s="1">
        <v>1063</v>
      </c>
      <c r="B180" s="1" t="s">
        <v>573</v>
      </c>
      <c r="C180" s="1" t="s">
        <v>24</v>
      </c>
      <c r="D180" s="1" t="s">
        <v>25</v>
      </c>
      <c r="E180" s="1" t="s">
        <v>69</v>
      </c>
      <c r="F180" s="1" t="s">
        <v>47</v>
      </c>
      <c r="G180" s="1"/>
      <c r="H180" s="1" t="s">
        <v>29</v>
      </c>
      <c r="I180" s="1" t="s">
        <v>29</v>
      </c>
      <c r="J180" s="1" t="s">
        <v>28</v>
      </c>
      <c r="K180" s="1" t="s">
        <v>574</v>
      </c>
      <c r="L180" s="1"/>
      <c r="M180" s="1" t="s">
        <v>24</v>
      </c>
      <c r="N180" s="1" t="s">
        <v>575</v>
      </c>
      <c r="O180" s="1" t="s">
        <v>25</v>
      </c>
      <c r="P180" s="1" t="s">
        <v>28</v>
      </c>
      <c r="Q180" s="1" t="s">
        <v>56</v>
      </c>
      <c r="R180" s="1" t="s">
        <v>71</v>
      </c>
      <c r="S180" s="1"/>
      <c r="T180" s="1" t="s">
        <v>58</v>
      </c>
      <c r="U180" s="1" t="s">
        <v>35</v>
      </c>
      <c r="V180" s="1" t="s">
        <v>67</v>
      </c>
      <c r="W180" s="1" t="s">
        <v>51</v>
      </c>
      <c r="X180" s="1" t="s">
        <v>60</v>
      </c>
      <c r="Y180" s="1"/>
      <c r="Z180" s="1"/>
    </row>
    <row r="181" spans="1:26" ht="15.75" customHeight="1">
      <c r="A181" s="1">
        <v>1062</v>
      </c>
      <c r="B181" s="1" t="s">
        <v>576</v>
      </c>
      <c r="C181" s="1" t="s">
        <v>24</v>
      </c>
      <c r="D181" s="1" t="s">
        <v>28</v>
      </c>
      <c r="E181" s="1" t="s">
        <v>28</v>
      </c>
      <c r="F181" s="1" t="s">
        <v>530</v>
      </c>
      <c r="G181" s="1"/>
      <c r="H181" s="1" t="s">
        <v>26</v>
      </c>
      <c r="I181" s="1" t="s">
        <v>29</v>
      </c>
      <c r="J181" s="1" t="s">
        <v>29</v>
      </c>
      <c r="K181" s="1" t="s">
        <v>535</v>
      </c>
      <c r="L181" s="1"/>
      <c r="M181" s="1" t="s">
        <v>24</v>
      </c>
      <c r="N181" s="1"/>
      <c r="O181" s="1" t="s">
        <v>26</v>
      </c>
      <c r="P181" s="1" t="s">
        <v>29</v>
      </c>
      <c r="Q181" s="1" t="s">
        <v>110</v>
      </c>
      <c r="R181" s="1" t="s">
        <v>6</v>
      </c>
      <c r="S181" s="1" t="s">
        <v>117</v>
      </c>
      <c r="T181" s="1" t="s">
        <v>44</v>
      </c>
      <c r="U181" s="1" t="s">
        <v>76</v>
      </c>
      <c r="V181" s="1" t="s">
        <v>59</v>
      </c>
      <c r="W181" s="1" t="s">
        <v>118</v>
      </c>
      <c r="X181" s="1" t="s">
        <v>60</v>
      </c>
      <c r="Y181" s="1"/>
      <c r="Z181" s="1"/>
    </row>
    <row r="182" spans="1:26" ht="15.75" customHeight="1">
      <c r="A182" s="1">
        <v>1061</v>
      </c>
      <c r="B182" s="1" t="s">
        <v>577</v>
      </c>
      <c r="C182" s="1" t="s">
        <v>24</v>
      </c>
      <c r="D182" s="1" t="s">
        <v>25</v>
      </c>
      <c r="E182" s="1" t="s">
        <v>29</v>
      </c>
      <c r="F182" s="1" t="s">
        <v>306</v>
      </c>
      <c r="G182" s="1" t="s">
        <v>578</v>
      </c>
      <c r="H182" s="1" t="s">
        <v>29</v>
      </c>
      <c r="I182" s="1" t="s">
        <v>29</v>
      </c>
      <c r="J182" s="1" t="s">
        <v>29</v>
      </c>
      <c r="K182" s="1" t="s">
        <v>141</v>
      </c>
      <c r="L182" s="1"/>
      <c r="M182" s="1" t="s">
        <v>24</v>
      </c>
      <c r="N182" s="1" t="s">
        <v>579</v>
      </c>
      <c r="O182" s="1" t="s">
        <v>25</v>
      </c>
      <c r="P182" s="1" t="s">
        <v>26</v>
      </c>
      <c r="Q182" s="1" t="s">
        <v>110</v>
      </c>
      <c r="R182" s="1" t="s">
        <v>80</v>
      </c>
      <c r="S182" s="1"/>
      <c r="T182" s="1" t="s">
        <v>44</v>
      </c>
      <c r="U182" s="1" t="s">
        <v>76</v>
      </c>
      <c r="V182" s="1" t="s">
        <v>36</v>
      </c>
      <c r="W182" s="1" t="s">
        <v>112</v>
      </c>
      <c r="X182" s="1" t="s">
        <v>45</v>
      </c>
      <c r="Y182" s="1"/>
      <c r="Z182" s="1"/>
    </row>
    <row r="183" spans="1:26" ht="15.75" customHeight="1">
      <c r="A183" s="1">
        <v>1060</v>
      </c>
      <c r="B183" s="1" t="s">
        <v>580</v>
      </c>
      <c r="C183" s="1" t="s">
        <v>24</v>
      </c>
      <c r="D183" s="1" t="s">
        <v>25</v>
      </c>
      <c r="E183" s="1" t="s">
        <v>26</v>
      </c>
      <c r="F183" s="1" t="s">
        <v>156</v>
      </c>
      <c r="G183" s="1"/>
      <c r="H183" s="1" t="s">
        <v>28</v>
      </c>
      <c r="I183" s="1" t="s">
        <v>26</v>
      </c>
      <c r="J183" s="1" t="s">
        <v>26</v>
      </c>
      <c r="K183" s="1" t="s">
        <v>483</v>
      </c>
      <c r="L183" s="1"/>
      <c r="M183" s="1" t="s">
        <v>24</v>
      </c>
      <c r="N183" s="1" t="s">
        <v>581</v>
      </c>
      <c r="O183" s="1" t="s">
        <v>25</v>
      </c>
      <c r="P183" s="1" t="s">
        <v>28</v>
      </c>
      <c r="Q183" s="1" t="s">
        <v>32</v>
      </c>
      <c r="R183" s="1" t="s">
        <v>183</v>
      </c>
      <c r="S183" s="1"/>
      <c r="T183" s="1" t="s">
        <v>34</v>
      </c>
      <c r="U183" s="1" t="s">
        <v>66</v>
      </c>
      <c r="V183" s="1" t="s">
        <v>59</v>
      </c>
      <c r="W183" s="1" t="s">
        <v>51</v>
      </c>
      <c r="X183" s="1" t="s">
        <v>60</v>
      </c>
      <c r="Y183" s="1"/>
      <c r="Z183" s="1"/>
    </row>
    <row r="184" spans="1:26" ht="15.75" customHeight="1">
      <c r="A184" s="1">
        <v>1059</v>
      </c>
      <c r="B184" s="1" t="s">
        <v>582</v>
      </c>
      <c r="C184" s="1" t="s">
        <v>24</v>
      </c>
      <c r="D184" s="1" t="s">
        <v>25</v>
      </c>
      <c r="E184" s="1" t="s">
        <v>69</v>
      </c>
      <c r="F184" s="1" t="s">
        <v>583</v>
      </c>
      <c r="G184" s="1"/>
      <c r="H184" s="1" t="s">
        <v>28</v>
      </c>
      <c r="I184" s="1" t="s">
        <v>69</v>
      </c>
      <c r="J184" s="1" t="s">
        <v>29</v>
      </c>
      <c r="K184" s="1" t="s">
        <v>584</v>
      </c>
      <c r="L184" s="1"/>
      <c r="M184" s="1" t="s">
        <v>24</v>
      </c>
      <c r="N184" s="2" t="s">
        <v>585</v>
      </c>
      <c r="O184" s="1" t="s">
        <v>25</v>
      </c>
      <c r="P184" s="1" t="s">
        <v>28</v>
      </c>
      <c r="Q184" s="1" t="s">
        <v>56</v>
      </c>
      <c r="R184" s="1" t="s">
        <v>111</v>
      </c>
      <c r="S184" s="1"/>
      <c r="T184" s="1" t="s">
        <v>58</v>
      </c>
      <c r="U184" s="1" t="s">
        <v>76</v>
      </c>
      <c r="V184" s="1" t="s">
        <v>36</v>
      </c>
      <c r="W184" s="1" t="s">
        <v>6</v>
      </c>
      <c r="X184" s="1" t="s">
        <v>60</v>
      </c>
      <c r="Y184" s="1"/>
      <c r="Z184" s="1"/>
    </row>
    <row r="185" spans="1:26" ht="15.75" customHeight="1">
      <c r="A185" s="1">
        <v>1058</v>
      </c>
      <c r="B185" s="1" t="s">
        <v>586</v>
      </c>
      <c r="C185" s="1" t="s">
        <v>24</v>
      </c>
      <c r="D185" s="1" t="s">
        <v>26</v>
      </c>
      <c r="E185" s="1" t="s">
        <v>29</v>
      </c>
      <c r="F185" s="1" t="s">
        <v>587</v>
      </c>
      <c r="G185" s="1"/>
      <c r="H185" s="1" t="s">
        <v>29</v>
      </c>
      <c r="I185" s="1" t="s">
        <v>29</v>
      </c>
      <c r="J185" s="1" t="s">
        <v>29</v>
      </c>
      <c r="K185" s="1" t="s">
        <v>292</v>
      </c>
      <c r="L185" s="1"/>
      <c r="M185" s="1" t="s">
        <v>24</v>
      </c>
      <c r="N185" s="1" t="s">
        <v>588</v>
      </c>
      <c r="O185" s="1" t="s">
        <v>25</v>
      </c>
      <c r="P185" s="1" t="s">
        <v>28</v>
      </c>
      <c r="Q185" s="1" t="s">
        <v>56</v>
      </c>
      <c r="R185" s="1" t="s">
        <v>6</v>
      </c>
      <c r="S185" s="1" t="s">
        <v>589</v>
      </c>
      <c r="T185" s="1" t="s">
        <v>90</v>
      </c>
      <c r="U185" s="1" t="s">
        <v>122</v>
      </c>
      <c r="V185" s="1" t="s">
        <v>59</v>
      </c>
      <c r="W185" s="1" t="s">
        <v>118</v>
      </c>
      <c r="X185" s="1" t="s">
        <v>60</v>
      </c>
      <c r="Y185" s="1"/>
      <c r="Z185" s="1"/>
    </row>
    <row r="186" spans="1:26" ht="15.75" customHeight="1">
      <c r="A186" s="1">
        <v>1057</v>
      </c>
      <c r="B186" s="1" t="s">
        <v>590</v>
      </c>
      <c r="C186" s="1" t="s">
        <v>24</v>
      </c>
      <c r="D186" s="1" t="s">
        <v>25</v>
      </c>
      <c r="E186" s="1" t="s">
        <v>28</v>
      </c>
      <c r="F186" s="1" t="s">
        <v>149</v>
      </c>
      <c r="G186" s="1"/>
      <c r="H186" s="1" t="s">
        <v>26</v>
      </c>
      <c r="I186" s="1" t="s">
        <v>26</v>
      </c>
      <c r="J186" s="1" t="s">
        <v>26</v>
      </c>
      <c r="K186" s="1" t="s">
        <v>591</v>
      </c>
      <c r="L186" s="1"/>
      <c r="M186" s="1" t="s">
        <v>31</v>
      </c>
      <c r="N186" s="1"/>
      <c r="O186" s="1" t="s">
        <v>25</v>
      </c>
      <c r="P186" s="1" t="s">
        <v>28</v>
      </c>
      <c r="Q186" s="1" t="s">
        <v>32</v>
      </c>
      <c r="R186" s="1" t="s">
        <v>183</v>
      </c>
      <c r="S186" s="1"/>
      <c r="T186" s="1" t="s">
        <v>44</v>
      </c>
      <c r="U186" s="1" t="s">
        <v>81</v>
      </c>
      <c r="V186" s="1" t="s">
        <v>67</v>
      </c>
      <c r="W186" s="1" t="s">
        <v>106</v>
      </c>
      <c r="X186" s="1" t="s">
        <v>38</v>
      </c>
      <c r="Y186" s="1"/>
      <c r="Z186" s="1"/>
    </row>
    <row r="187" spans="1:26" ht="15.75" customHeight="1">
      <c r="A187" s="1">
        <v>1056</v>
      </c>
      <c r="B187" s="1" t="s">
        <v>592</v>
      </c>
      <c r="C187" s="1" t="s">
        <v>24</v>
      </c>
      <c r="D187" s="1" t="s">
        <v>25</v>
      </c>
      <c r="E187" s="1" t="s">
        <v>28</v>
      </c>
      <c r="F187" s="1" t="s">
        <v>593</v>
      </c>
      <c r="G187" s="1"/>
      <c r="H187" s="1" t="s">
        <v>28</v>
      </c>
      <c r="I187" s="1" t="s">
        <v>26</v>
      </c>
      <c r="J187" s="1" t="s">
        <v>26</v>
      </c>
      <c r="K187" s="1" t="s">
        <v>594</v>
      </c>
      <c r="L187" s="1"/>
      <c r="M187" s="1" t="s">
        <v>24</v>
      </c>
      <c r="N187" s="2" t="s">
        <v>595</v>
      </c>
      <c r="O187" s="1" t="s">
        <v>25</v>
      </c>
      <c r="P187" s="1" t="s">
        <v>28</v>
      </c>
      <c r="Q187" s="1" t="s">
        <v>56</v>
      </c>
      <c r="R187" s="1" t="s">
        <v>33</v>
      </c>
      <c r="S187" s="1"/>
      <c r="T187" s="1" t="s">
        <v>58</v>
      </c>
      <c r="U187" s="1" t="s">
        <v>35</v>
      </c>
      <c r="V187" s="1" t="s">
        <v>67</v>
      </c>
      <c r="W187" s="1" t="s">
        <v>51</v>
      </c>
      <c r="X187" s="1" t="s">
        <v>38</v>
      </c>
      <c r="Y187" s="1"/>
      <c r="Z187" s="1"/>
    </row>
    <row r="188" spans="1:26" ht="15.75" customHeight="1">
      <c r="A188" s="1">
        <v>1055</v>
      </c>
      <c r="B188" s="1" t="s">
        <v>596</v>
      </c>
      <c r="C188" s="1" t="s">
        <v>24</v>
      </c>
      <c r="D188" s="1" t="s">
        <v>26</v>
      </c>
      <c r="E188" s="1" t="s">
        <v>29</v>
      </c>
      <c r="F188" s="1" t="s">
        <v>85</v>
      </c>
      <c r="G188" s="1"/>
      <c r="H188" s="1" t="s">
        <v>28</v>
      </c>
      <c r="I188" s="1" t="s">
        <v>69</v>
      </c>
      <c r="J188" s="1" t="s">
        <v>69</v>
      </c>
      <c r="K188" s="1" t="s">
        <v>423</v>
      </c>
      <c r="L188" s="1"/>
      <c r="M188" s="1" t="s">
        <v>31</v>
      </c>
      <c r="N188" s="1"/>
      <c r="O188" s="1" t="s">
        <v>26</v>
      </c>
      <c r="P188" s="1" t="s">
        <v>28</v>
      </c>
      <c r="Q188" s="1" t="s">
        <v>56</v>
      </c>
      <c r="R188" s="1" t="s">
        <v>111</v>
      </c>
      <c r="S188" s="1"/>
      <c r="T188" s="1" t="s">
        <v>44</v>
      </c>
      <c r="U188" s="1" t="s">
        <v>81</v>
      </c>
      <c r="V188" s="1" t="s">
        <v>96</v>
      </c>
      <c r="W188" s="1" t="s">
        <v>6</v>
      </c>
      <c r="X188" s="1" t="s">
        <v>45</v>
      </c>
      <c r="Y188" s="1"/>
      <c r="Z188" s="1"/>
    </row>
    <row r="189" spans="1:26" ht="15.75" customHeight="1">
      <c r="A189" s="1">
        <v>1054</v>
      </c>
      <c r="B189" s="1" t="s">
        <v>597</v>
      </c>
      <c r="C189" s="1" t="s">
        <v>24</v>
      </c>
      <c r="D189" s="1" t="s">
        <v>25</v>
      </c>
      <c r="E189" s="1" t="s">
        <v>26</v>
      </c>
      <c r="F189" s="1" t="s">
        <v>124</v>
      </c>
      <c r="G189" s="1"/>
      <c r="H189" s="1" t="s">
        <v>26</v>
      </c>
      <c r="I189" s="1" t="s">
        <v>26</v>
      </c>
      <c r="J189" s="1" t="s">
        <v>26</v>
      </c>
      <c r="K189" s="1" t="s">
        <v>598</v>
      </c>
      <c r="L189" s="1"/>
      <c r="M189" s="1" t="s">
        <v>31</v>
      </c>
      <c r="N189" s="1"/>
      <c r="O189" s="1" t="s">
        <v>25</v>
      </c>
      <c r="P189" s="1" t="s">
        <v>28</v>
      </c>
      <c r="Q189" s="1" t="s">
        <v>32</v>
      </c>
      <c r="R189" s="1" t="s">
        <v>80</v>
      </c>
      <c r="S189" s="1"/>
      <c r="T189" s="1" t="s">
        <v>44</v>
      </c>
      <c r="U189" s="1" t="s">
        <v>35</v>
      </c>
      <c r="V189" s="1" t="s">
        <v>67</v>
      </c>
      <c r="W189" s="1" t="s">
        <v>51</v>
      </c>
      <c r="X189" s="1" t="s">
        <v>38</v>
      </c>
      <c r="Y189" s="1"/>
      <c r="Z189" s="1"/>
    </row>
    <row r="190" spans="1:26" ht="15.75" customHeight="1">
      <c r="A190" s="1">
        <v>1053</v>
      </c>
      <c r="B190" s="1" t="s">
        <v>599</v>
      </c>
      <c r="C190" s="1" t="s">
        <v>24</v>
      </c>
      <c r="D190" s="1" t="s">
        <v>25</v>
      </c>
      <c r="E190" s="1" t="s">
        <v>69</v>
      </c>
      <c r="F190" s="1" t="s">
        <v>47</v>
      </c>
      <c r="G190" s="1"/>
      <c r="H190" s="1" t="s">
        <v>69</v>
      </c>
      <c r="I190" s="1" t="s">
        <v>69</v>
      </c>
      <c r="J190" s="1" t="s">
        <v>69</v>
      </c>
      <c r="K190" s="1" t="s">
        <v>600</v>
      </c>
      <c r="L190" s="1"/>
      <c r="M190" s="1" t="s">
        <v>24</v>
      </c>
      <c r="N190" s="1" t="s">
        <v>601</v>
      </c>
      <c r="O190" s="1" t="s">
        <v>25</v>
      </c>
      <c r="P190" s="1" t="s">
        <v>69</v>
      </c>
      <c r="Q190" s="1" t="s">
        <v>110</v>
      </c>
      <c r="R190" s="1" t="s">
        <v>64</v>
      </c>
      <c r="S190" s="1"/>
      <c r="T190" s="1" t="s">
        <v>65</v>
      </c>
      <c r="U190" s="1" t="s">
        <v>95</v>
      </c>
      <c r="V190" s="1" t="s">
        <v>36</v>
      </c>
      <c r="W190" s="1" t="s">
        <v>6</v>
      </c>
      <c r="X190" s="1" t="s">
        <v>60</v>
      </c>
      <c r="Y190" s="1"/>
      <c r="Z190" s="1"/>
    </row>
    <row r="191" spans="1:26" ht="15.75" customHeight="1">
      <c r="A191" s="1">
        <v>1052</v>
      </c>
      <c r="B191" s="1" t="s">
        <v>602</v>
      </c>
      <c r="C191" s="1" t="s">
        <v>24</v>
      </c>
      <c r="D191" s="1" t="s">
        <v>25</v>
      </c>
      <c r="E191" s="1" t="s">
        <v>29</v>
      </c>
      <c r="F191" s="1" t="s">
        <v>603</v>
      </c>
      <c r="G191" s="1" t="s">
        <v>604</v>
      </c>
      <c r="H191" s="1" t="s">
        <v>25</v>
      </c>
      <c r="I191" s="1" t="s">
        <v>25</v>
      </c>
      <c r="J191" s="1" t="s">
        <v>25</v>
      </c>
      <c r="K191" s="1" t="s">
        <v>598</v>
      </c>
      <c r="L191" s="1"/>
      <c r="M191" s="1" t="s">
        <v>24</v>
      </c>
      <c r="N191" s="1" t="s">
        <v>605</v>
      </c>
      <c r="O191" s="1" t="s">
        <v>25</v>
      </c>
      <c r="P191" s="1" t="s">
        <v>28</v>
      </c>
      <c r="Q191" s="1" t="s">
        <v>110</v>
      </c>
      <c r="R191" s="1" t="s">
        <v>80</v>
      </c>
      <c r="S191" s="1"/>
      <c r="T191" s="1" t="s">
        <v>34</v>
      </c>
      <c r="U191" s="1" t="s">
        <v>81</v>
      </c>
      <c r="V191" s="1" t="s">
        <v>96</v>
      </c>
      <c r="W191" s="1" t="s">
        <v>6</v>
      </c>
      <c r="X191" s="1" t="s">
        <v>60</v>
      </c>
      <c r="Y191" s="1"/>
      <c r="Z191" s="1"/>
    </row>
    <row r="192" spans="1:26" ht="15.75" customHeight="1">
      <c r="A192" s="1">
        <v>1051</v>
      </c>
      <c r="B192" s="1" t="s">
        <v>602</v>
      </c>
      <c r="C192" s="1" t="s">
        <v>24</v>
      </c>
      <c r="D192" s="1" t="s">
        <v>25</v>
      </c>
      <c r="E192" s="1" t="s">
        <v>29</v>
      </c>
      <c r="F192" s="1" t="s">
        <v>62</v>
      </c>
      <c r="G192" s="1"/>
      <c r="H192" s="1" t="s">
        <v>26</v>
      </c>
      <c r="I192" s="1" t="s">
        <v>29</v>
      </c>
      <c r="J192" s="1" t="s">
        <v>29</v>
      </c>
      <c r="K192" s="1" t="s">
        <v>162</v>
      </c>
      <c r="L192" s="1"/>
      <c r="M192" s="1" t="s">
        <v>24</v>
      </c>
      <c r="N192" s="1"/>
      <c r="O192" s="1" t="s">
        <v>25</v>
      </c>
      <c r="P192" s="1" t="s">
        <v>29</v>
      </c>
      <c r="Q192" s="1" t="s">
        <v>56</v>
      </c>
      <c r="R192" s="1" t="s">
        <v>71</v>
      </c>
      <c r="S192" s="1"/>
      <c r="T192" s="1" t="s">
        <v>44</v>
      </c>
      <c r="U192" s="1" t="s">
        <v>35</v>
      </c>
      <c r="V192" s="1" t="s">
        <v>67</v>
      </c>
      <c r="W192" s="1" t="s">
        <v>51</v>
      </c>
      <c r="X192" s="1" t="s">
        <v>38</v>
      </c>
      <c r="Y192" s="1"/>
      <c r="Z192" s="1"/>
    </row>
    <row r="193" spans="1:26" ht="15.75" customHeight="1">
      <c r="A193" s="1">
        <v>1050</v>
      </c>
      <c r="B193" s="1" t="s">
        <v>602</v>
      </c>
      <c r="C193" s="1" t="s">
        <v>24</v>
      </c>
      <c r="D193" s="1" t="s">
        <v>25</v>
      </c>
      <c r="E193" s="1" t="s">
        <v>29</v>
      </c>
      <c r="F193" s="1" t="s">
        <v>606</v>
      </c>
      <c r="G193" s="1"/>
      <c r="H193" s="1" t="s">
        <v>26</v>
      </c>
      <c r="I193" s="1" t="s">
        <v>26</v>
      </c>
      <c r="J193" s="1" t="s">
        <v>26</v>
      </c>
      <c r="K193" s="1" t="s">
        <v>437</v>
      </c>
      <c r="L193" s="1"/>
      <c r="M193" s="1" t="s">
        <v>24</v>
      </c>
      <c r="N193" s="1" t="s">
        <v>607</v>
      </c>
      <c r="O193" s="1" t="s">
        <v>26</v>
      </c>
      <c r="P193" s="1" t="s">
        <v>28</v>
      </c>
      <c r="Q193" s="1" t="s">
        <v>32</v>
      </c>
      <c r="R193" s="1" t="s">
        <v>80</v>
      </c>
      <c r="S193" s="1"/>
      <c r="T193" s="1" t="s">
        <v>58</v>
      </c>
      <c r="U193" s="1" t="s">
        <v>6</v>
      </c>
      <c r="V193" s="1" t="s">
        <v>67</v>
      </c>
      <c r="W193" s="1" t="s">
        <v>6</v>
      </c>
      <c r="X193" s="1" t="s">
        <v>45</v>
      </c>
      <c r="Y193" s="1"/>
      <c r="Z193" s="1"/>
    </row>
    <row r="194" spans="1:26" ht="15.75" customHeight="1">
      <c r="A194" s="1">
        <v>1049</v>
      </c>
      <c r="B194" s="1" t="s">
        <v>602</v>
      </c>
      <c r="C194" s="1" t="s">
        <v>24</v>
      </c>
      <c r="D194" s="1" t="s">
        <v>26</v>
      </c>
      <c r="E194" s="1" t="s">
        <v>28</v>
      </c>
      <c r="F194" s="1" t="s">
        <v>608</v>
      </c>
      <c r="G194" s="1"/>
      <c r="H194" s="1" t="s">
        <v>28</v>
      </c>
      <c r="I194" s="1" t="s">
        <v>29</v>
      </c>
      <c r="J194" s="1" t="s">
        <v>69</v>
      </c>
      <c r="K194" s="1" t="s">
        <v>609</v>
      </c>
      <c r="L194" s="1"/>
      <c r="M194" s="1" t="s">
        <v>24</v>
      </c>
      <c r="N194" s="2" t="s">
        <v>610</v>
      </c>
      <c r="O194" s="1" t="s">
        <v>25</v>
      </c>
      <c r="P194" s="1" t="s">
        <v>28</v>
      </c>
      <c r="Q194" s="1" t="s">
        <v>56</v>
      </c>
      <c r="R194" s="1" t="s">
        <v>33</v>
      </c>
      <c r="S194" s="1"/>
      <c r="T194" s="1" t="s">
        <v>44</v>
      </c>
      <c r="U194" s="1" t="s">
        <v>35</v>
      </c>
      <c r="V194" s="1" t="s">
        <v>36</v>
      </c>
      <c r="W194" s="1" t="s">
        <v>51</v>
      </c>
      <c r="X194" s="1" t="s">
        <v>38</v>
      </c>
      <c r="Y194" s="1"/>
      <c r="Z194" s="1"/>
    </row>
    <row r="195" spans="1:26" ht="15.75" customHeight="1">
      <c r="A195" s="1">
        <v>1048</v>
      </c>
      <c r="B195" s="1" t="s">
        <v>611</v>
      </c>
      <c r="C195" s="1" t="s">
        <v>24</v>
      </c>
      <c r="D195" s="1" t="s">
        <v>25</v>
      </c>
      <c r="E195" s="1" t="s">
        <v>29</v>
      </c>
      <c r="F195" s="1" t="s">
        <v>153</v>
      </c>
      <c r="G195" s="1"/>
      <c r="H195" s="1" t="s">
        <v>69</v>
      </c>
      <c r="I195" s="1" t="s">
        <v>29</v>
      </c>
      <c r="J195" s="1" t="s">
        <v>29</v>
      </c>
      <c r="K195" s="1" t="s">
        <v>612</v>
      </c>
      <c r="L195" s="1"/>
      <c r="M195" s="1" t="s">
        <v>24</v>
      </c>
      <c r="N195" s="1" t="s">
        <v>613</v>
      </c>
      <c r="O195" s="1" t="s">
        <v>25</v>
      </c>
      <c r="P195" s="1" t="s">
        <v>29</v>
      </c>
      <c r="Q195" s="1" t="s">
        <v>56</v>
      </c>
      <c r="R195" s="1" t="s">
        <v>75</v>
      </c>
      <c r="S195" s="1"/>
      <c r="T195" s="1" t="s">
        <v>44</v>
      </c>
      <c r="U195" s="1" t="s">
        <v>76</v>
      </c>
      <c r="V195" s="1" t="s">
        <v>36</v>
      </c>
      <c r="W195" s="1" t="s">
        <v>147</v>
      </c>
      <c r="X195" s="1" t="s">
        <v>38</v>
      </c>
      <c r="Y195" s="1"/>
      <c r="Z195" s="1"/>
    </row>
    <row r="196" spans="1:26" ht="15.75" customHeight="1">
      <c r="A196" s="1">
        <v>1047</v>
      </c>
      <c r="B196" s="1" t="s">
        <v>614</v>
      </c>
      <c r="C196" s="1" t="s">
        <v>24</v>
      </c>
      <c r="D196" s="1" t="s">
        <v>25</v>
      </c>
      <c r="E196" s="1" t="s">
        <v>26</v>
      </c>
      <c r="F196" s="1" t="s">
        <v>27</v>
      </c>
      <c r="G196" s="1"/>
      <c r="H196" s="1" t="s">
        <v>28</v>
      </c>
      <c r="I196" s="1" t="s">
        <v>29</v>
      </c>
      <c r="J196" s="1" t="s">
        <v>29</v>
      </c>
      <c r="K196" s="1" t="s">
        <v>320</v>
      </c>
      <c r="L196" s="1"/>
      <c r="M196" s="1" t="s">
        <v>24</v>
      </c>
      <c r="N196" s="1"/>
      <c r="O196" s="1" t="s">
        <v>25</v>
      </c>
      <c r="P196" s="1" t="s">
        <v>69</v>
      </c>
      <c r="Q196" s="1" t="s">
        <v>56</v>
      </c>
      <c r="R196" s="1" t="s">
        <v>183</v>
      </c>
      <c r="S196" s="1"/>
      <c r="T196" s="1" t="s">
        <v>44</v>
      </c>
      <c r="U196" s="1" t="s">
        <v>35</v>
      </c>
      <c r="V196" s="1" t="s">
        <v>67</v>
      </c>
      <c r="W196" s="1" t="s">
        <v>6</v>
      </c>
      <c r="X196" s="1" t="s">
        <v>38</v>
      </c>
      <c r="Y196" s="1"/>
      <c r="Z196" s="1"/>
    </row>
    <row r="197" spans="1:26" ht="15.75" customHeight="1">
      <c r="A197" s="1">
        <v>1046</v>
      </c>
      <c r="B197" s="1" t="s">
        <v>615</v>
      </c>
      <c r="C197" s="1" t="s">
        <v>24</v>
      </c>
      <c r="D197" s="1" t="s">
        <v>25</v>
      </c>
      <c r="E197" s="1" t="s">
        <v>29</v>
      </c>
      <c r="F197" s="1" t="s">
        <v>616</v>
      </c>
      <c r="G197" s="1" t="s">
        <v>617</v>
      </c>
      <c r="H197" s="1" t="s">
        <v>29</v>
      </c>
      <c r="I197" s="1" t="s">
        <v>29</v>
      </c>
      <c r="J197" s="1" t="s">
        <v>29</v>
      </c>
      <c r="K197" s="1" t="s">
        <v>618</v>
      </c>
      <c r="L197" s="1"/>
      <c r="M197" s="1" t="s">
        <v>24</v>
      </c>
      <c r="N197" s="1" t="s">
        <v>619</v>
      </c>
      <c r="O197" s="1" t="s">
        <v>25</v>
      </c>
      <c r="P197" s="1" t="s">
        <v>29</v>
      </c>
      <c r="Q197" s="1" t="s">
        <v>56</v>
      </c>
      <c r="R197" s="1" t="s">
        <v>75</v>
      </c>
      <c r="S197" s="1"/>
      <c r="T197" s="1" t="s">
        <v>34</v>
      </c>
      <c r="U197" s="1" t="s">
        <v>35</v>
      </c>
      <c r="V197" s="1" t="s">
        <v>67</v>
      </c>
      <c r="W197" s="1" t="s">
        <v>51</v>
      </c>
      <c r="X197" s="1" t="s">
        <v>60</v>
      </c>
      <c r="Y197" s="1"/>
      <c r="Z197" s="1"/>
    </row>
    <row r="198" spans="1:26" ht="15.75" customHeight="1">
      <c r="A198" s="1">
        <v>1045</v>
      </c>
      <c r="B198" s="1" t="s">
        <v>620</v>
      </c>
      <c r="C198" s="1" t="s">
        <v>24</v>
      </c>
      <c r="D198" s="1" t="s">
        <v>26</v>
      </c>
      <c r="E198" s="1" t="s">
        <v>28</v>
      </c>
      <c r="F198" s="1" t="s">
        <v>85</v>
      </c>
      <c r="G198" s="1"/>
      <c r="H198" s="1" t="s">
        <v>28</v>
      </c>
      <c r="I198" s="1" t="s">
        <v>29</v>
      </c>
      <c r="J198" s="1" t="s">
        <v>29</v>
      </c>
      <c r="K198" s="1" t="s">
        <v>353</v>
      </c>
      <c r="L198" s="1"/>
      <c r="M198" s="1" t="s">
        <v>24</v>
      </c>
      <c r="N198" s="1" t="s">
        <v>621</v>
      </c>
      <c r="O198" s="1" t="s">
        <v>25</v>
      </c>
      <c r="P198" s="1" t="s">
        <v>28</v>
      </c>
      <c r="Q198" s="1" t="s">
        <v>110</v>
      </c>
      <c r="R198" s="1" t="s">
        <v>121</v>
      </c>
      <c r="S198" s="1"/>
      <c r="T198" s="1" t="s">
        <v>58</v>
      </c>
      <c r="U198" s="1" t="s">
        <v>35</v>
      </c>
      <c r="V198" s="1" t="s">
        <v>59</v>
      </c>
      <c r="W198" s="1" t="s">
        <v>51</v>
      </c>
      <c r="X198" s="1" t="s">
        <v>45</v>
      </c>
      <c r="Y198" s="1"/>
      <c r="Z198" s="1"/>
    </row>
    <row r="199" spans="1:26" ht="15.75" customHeight="1">
      <c r="A199" s="1">
        <v>1044</v>
      </c>
      <c r="B199" s="1" t="s">
        <v>622</v>
      </c>
      <c r="C199" s="1" t="s">
        <v>24</v>
      </c>
      <c r="D199" s="1" t="s">
        <v>25</v>
      </c>
      <c r="E199" s="1" t="s">
        <v>26</v>
      </c>
      <c r="F199" s="1" t="s">
        <v>153</v>
      </c>
      <c r="G199" s="1"/>
      <c r="H199" s="1" t="s">
        <v>28</v>
      </c>
      <c r="I199" s="1" t="s">
        <v>29</v>
      </c>
      <c r="J199" s="1" t="s">
        <v>28</v>
      </c>
      <c r="K199" s="1" t="s">
        <v>162</v>
      </c>
      <c r="L199" s="1"/>
      <c r="M199" s="1" t="s">
        <v>31</v>
      </c>
      <c r="N199" s="1" t="s">
        <v>623</v>
      </c>
      <c r="O199" s="1" t="s">
        <v>26</v>
      </c>
      <c r="P199" s="1" t="s">
        <v>26</v>
      </c>
      <c r="Q199" s="1" t="s">
        <v>32</v>
      </c>
      <c r="R199" s="1" t="s">
        <v>75</v>
      </c>
      <c r="S199" s="1"/>
      <c r="T199" s="1" t="s">
        <v>44</v>
      </c>
      <c r="U199" s="1" t="s">
        <v>76</v>
      </c>
      <c r="V199" s="1" t="s">
        <v>59</v>
      </c>
      <c r="W199" s="1" t="s">
        <v>51</v>
      </c>
      <c r="X199" s="1" t="s">
        <v>38</v>
      </c>
      <c r="Y199" s="1"/>
      <c r="Z199" s="1"/>
    </row>
    <row r="200" spans="1:26" ht="15.75" customHeight="1">
      <c r="A200" s="1">
        <v>1043</v>
      </c>
      <c r="B200" s="1" t="s">
        <v>624</v>
      </c>
      <c r="C200" s="1" t="s">
        <v>24</v>
      </c>
      <c r="D200" s="1" t="s">
        <v>25</v>
      </c>
      <c r="E200" s="1" t="s">
        <v>29</v>
      </c>
      <c r="F200" s="1" t="s">
        <v>171</v>
      </c>
      <c r="G200" s="1"/>
      <c r="H200" s="1" t="s">
        <v>29</v>
      </c>
      <c r="I200" s="1" t="s">
        <v>69</v>
      </c>
      <c r="J200" s="1" t="s">
        <v>29</v>
      </c>
      <c r="K200" s="1" t="s">
        <v>625</v>
      </c>
      <c r="L200" s="1"/>
      <c r="M200" s="1" t="s">
        <v>24</v>
      </c>
      <c r="N200" s="1" t="s">
        <v>626</v>
      </c>
      <c r="O200" s="1" t="s">
        <v>26</v>
      </c>
      <c r="P200" s="1" t="s">
        <v>69</v>
      </c>
      <c r="Q200" s="1" t="s">
        <v>56</v>
      </c>
      <c r="R200" s="1" t="s">
        <v>71</v>
      </c>
      <c r="S200" s="1"/>
      <c r="T200" s="1" t="s">
        <v>58</v>
      </c>
      <c r="U200" s="1" t="s">
        <v>35</v>
      </c>
      <c r="V200" s="1" t="s">
        <v>59</v>
      </c>
      <c r="W200" s="1" t="s">
        <v>6</v>
      </c>
      <c r="X200" s="1" t="s">
        <v>60</v>
      </c>
      <c r="Y200" s="1"/>
      <c r="Z200" s="1"/>
    </row>
    <row r="201" spans="1:26" ht="15.75" customHeight="1">
      <c r="A201" s="1">
        <v>1042</v>
      </c>
      <c r="B201" s="1" t="s">
        <v>627</v>
      </c>
      <c r="C201" s="1" t="s">
        <v>24</v>
      </c>
      <c r="D201" s="1" t="s">
        <v>25</v>
      </c>
      <c r="E201" s="1" t="s">
        <v>29</v>
      </c>
      <c r="F201" s="1" t="s">
        <v>415</v>
      </c>
      <c r="G201" s="1"/>
      <c r="H201" s="1" t="s">
        <v>26</v>
      </c>
      <c r="I201" s="1" t="s">
        <v>26</v>
      </c>
      <c r="J201" s="1" t="s">
        <v>25</v>
      </c>
      <c r="K201" s="1" t="s">
        <v>261</v>
      </c>
      <c r="L201" s="1"/>
      <c r="M201" s="1" t="s">
        <v>24</v>
      </c>
      <c r="N201" s="1" t="s">
        <v>628</v>
      </c>
      <c r="O201" s="1" t="s">
        <v>25</v>
      </c>
      <c r="P201" s="1" t="s">
        <v>26</v>
      </c>
      <c r="Q201" s="1" t="s">
        <v>32</v>
      </c>
      <c r="R201" s="1" t="s">
        <v>6</v>
      </c>
      <c r="S201" s="1" t="s">
        <v>421</v>
      </c>
      <c r="T201" s="1" t="s">
        <v>34</v>
      </c>
      <c r="U201" s="1" t="s">
        <v>66</v>
      </c>
      <c r="V201" s="1" t="s">
        <v>67</v>
      </c>
      <c r="W201" s="1" t="s">
        <v>6</v>
      </c>
      <c r="X201" s="1" t="s">
        <v>60</v>
      </c>
      <c r="Y201" s="1"/>
      <c r="Z201" s="1"/>
    </row>
    <row r="202" spans="1:26" ht="15.75" customHeight="1">
      <c r="A202" s="1">
        <v>1041</v>
      </c>
      <c r="B202" s="1" t="s">
        <v>629</v>
      </c>
      <c r="C202" s="1" t="s">
        <v>24</v>
      </c>
      <c r="D202" s="1" t="s">
        <v>26</v>
      </c>
      <c r="E202" s="1" t="s">
        <v>28</v>
      </c>
      <c r="F202" s="1" t="s">
        <v>630</v>
      </c>
      <c r="G202" s="1"/>
      <c r="H202" s="1" t="s">
        <v>28</v>
      </c>
      <c r="I202" s="1" t="s">
        <v>29</v>
      </c>
      <c r="J202" s="1" t="s">
        <v>29</v>
      </c>
      <c r="K202" s="1" t="s">
        <v>442</v>
      </c>
      <c r="L202" s="1"/>
      <c r="M202" s="1" t="s">
        <v>31</v>
      </c>
      <c r="N202" s="1" t="s">
        <v>631</v>
      </c>
      <c r="O202" s="1" t="s">
        <v>26</v>
      </c>
      <c r="P202" s="1" t="s">
        <v>28</v>
      </c>
      <c r="Q202" s="1" t="s">
        <v>32</v>
      </c>
      <c r="R202" s="1" t="s">
        <v>121</v>
      </c>
      <c r="S202" s="1"/>
      <c r="T202" s="1" t="s">
        <v>44</v>
      </c>
      <c r="U202" s="1" t="s">
        <v>6</v>
      </c>
      <c r="V202" s="1" t="s">
        <v>36</v>
      </c>
      <c r="W202" s="1" t="s">
        <v>118</v>
      </c>
      <c r="X202" s="1" t="s">
        <v>60</v>
      </c>
      <c r="Y202" s="1"/>
      <c r="Z202" s="1"/>
    </row>
    <row r="203" spans="1:26" ht="15.75" customHeight="1">
      <c r="A203" s="1">
        <v>1040</v>
      </c>
      <c r="B203" s="1" t="s">
        <v>632</v>
      </c>
      <c r="C203" s="1" t="s">
        <v>24</v>
      </c>
      <c r="D203" s="1" t="s">
        <v>25</v>
      </c>
      <c r="E203" s="1" t="s">
        <v>28</v>
      </c>
      <c r="F203" s="1" t="s">
        <v>62</v>
      </c>
      <c r="G203" s="1"/>
      <c r="H203" s="1" t="s">
        <v>26</v>
      </c>
      <c r="I203" s="1" t="s">
        <v>26</v>
      </c>
      <c r="J203" s="1" t="s">
        <v>26</v>
      </c>
      <c r="K203" s="1" t="s">
        <v>570</v>
      </c>
      <c r="L203" s="1"/>
      <c r="M203" s="1" t="s">
        <v>24</v>
      </c>
      <c r="N203" s="1"/>
      <c r="O203" s="1" t="s">
        <v>25</v>
      </c>
      <c r="P203" s="1" t="s">
        <v>29</v>
      </c>
      <c r="Q203" s="1" t="s">
        <v>56</v>
      </c>
      <c r="R203" s="1" t="s">
        <v>80</v>
      </c>
      <c r="S203" s="1"/>
      <c r="T203" s="1" t="s">
        <v>65</v>
      </c>
      <c r="U203" s="1" t="s">
        <v>6</v>
      </c>
      <c r="V203" s="1" t="s">
        <v>96</v>
      </c>
      <c r="W203" s="1" t="s">
        <v>51</v>
      </c>
      <c r="X203" s="1" t="s">
        <v>60</v>
      </c>
      <c r="Y203" s="1"/>
      <c r="Z203" s="1"/>
    </row>
    <row r="204" spans="1:26" ht="15.75" customHeight="1">
      <c r="A204" s="1">
        <v>1039</v>
      </c>
      <c r="B204" s="1" t="s">
        <v>633</v>
      </c>
      <c r="C204" s="1" t="s">
        <v>24</v>
      </c>
      <c r="D204" s="1" t="s">
        <v>25</v>
      </c>
      <c r="E204" s="1" t="s">
        <v>28</v>
      </c>
      <c r="F204" s="1" t="s">
        <v>40</v>
      </c>
      <c r="G204" s="1"/>
      <c r="H204" s="1" t="s">
        <v>25</v>
      </c>
      <c r="I204" s="1" t="s">
        <v>25</v>
      </c>
      <c r="J204" s="1" t="s">
        <v>25</v>
      </c>
      <c r="K204" s="1" t="s">
        <v>634</v>
      </c>
      <c r="L204" s="1"/>
      <c r="M204" s="1" t="s">
        <v>24</v>
      </c>
      <c r="N204" s="1"/>
      <c r="O204" s="1" t="s">
        <v>25</v>
      </c>
      <c r="P204" s="1" t="s">
        <v>28</v>
      </c>
      <c r="Q204" s="1" t="s">
        <v>32</v>
      </c>
      <c r="R204" s="1" t="s">
        <v>117</v>
      </c>
      <c r="S204" s="1"/>
      <c r="T204" s="1" t="s">
        <v>44</v>
      </c>
      <c r="U204" s="1" t="s">
        <v>81</v>
      </c>
      <c r="V204" s="1" t="s">
        <v>96</v>
      </c>
      <c r="W204" s="1" t="s">
        <v>51</v>
      </c>
      <c r="X204" s="1" t="s">
        <v>60</v>
      </c>
      <c r="Y204" s="1"/>
      <c r="Z204" s="1"/>
    </row>
    <row r="205" spans="1:26" ht="15.75" customHeight="1">
      <c r="A205" s="1">
        <v>1038</v>
      </c>
      <c r="B205" s="1" t="s">
        <v>633</v>
      </c>
      <c r="C205" s="1" t="s">
        <v>24</v>
      </c>
      <c r="D205" s="1" t="s">
        <v>26</v>
      </c>
      <c r="E205" s="1" t="s">
        <v>28</v>
      </c>
      <c r="F205" s="1" t="s">
        <v>530</v>
      </c>
      <c r="G205" s="1"/>
      <c r="H205" s="1" t="s">
        <v>26</v>
      </c>
      <c r="I205" s="1" t="s">
        <v>25</v>
      </c>
      <c r="J205" s="1" t="s">
        <v>26</v>
      </c>
      <c r="K205" s="1" t="s">
        <v>635</v>
      </c>
      <c r="L205" s="1"/>
      <c r="M205" s="1" t="s">
        <v>31</v>
      </c>
      <c r="N205" s="1" t="s">
        <v>138</v>
      </c>
      <c r="O205" s="1" t="s">
        <v>26</v>
      </c>
      <c r="P205" s="1" t="s">
        <v>26</v>
      </c>
      <c r="Q205" s="1" t="s">
        <v>110</v>
      </c>
      <c r="R205" s="1" t="s">
        <v>80</v>
      </c>
      <c r="S205" s="1"/>
      <c r="T205" s="1" t="s">
        <v>44</v>
      </c>
      <c r="U205" s="1" t="s">
        <v>76</v>
      </c>
      <c r="V205" s="1" t="s">
        <v>59</v>
      </c>
      <c r="W205" s="1" t="s">
        <v>51</v>
      </c>
      <c r="X205" s="1" t="s">
        <v>38</v>
      </c>
      <c r="Y205" s="1"/>
      <c r="Z205" s="1"/>
    </row>
    <row r="206" spans="1:26" ht="15.75" customHeight="1">
      <c r="A206" s="1">
        <v>1037</v>
      </c>
      <c r="B206" s="1" t="s">
        <v>636</v>
      </c>
      <c r="C206" s="1" t="s">
        <v>24</v>
      </c>
      <c r="D206" s="1" t="s">
        <v>26</v>
      </c>
      <c r="E206" s="1" t="s">
        <v>28</v>
      </c>
      <c r="F206" s="1" t="s">
        <v>47</v>
      </c>
      <c r="G206" s="1"/>
      <c r="H206" s="1" t="s">
        <v>29</v>
      </c>
      <c r="I206" s="1" t="s">
        <v>29</v>
      </c>
      <c r="J206" s="1" t="s">
        <v>29</v>
      </c>
      <c r="K206" s="1" t="s">
        <v>433</v>
      </c>
      <c r="L206" s="1"/>
      <c r="M206" s="1" t="s">
        <v>24</v>
      </c>
      <c r="N206" s="1" t="s">
        <v>637</v>
      </c>
      <c r="O206" s="1" t="s">
        <v>28</v>
      </c>
      <c r="P206" s="1" t="s">
        <v>29</v>
      </c>
      <c r="Q206" s="1" t="s">
        <v>32</v>
      </c>
      <c r="R206" s="1" t="s">
        <v>64</v>
      </c>
      <c r="S206" s="1"/>
      <c r="T206" s="1" t="s">
        <v>58</v>
      </c>
      <c r="U206" s="1" t="s">
        <v>95</v>
      </c>
      <c r="V206" s="1" t="s">
        <v>67</v>
      </c>
      <c r="W206" s="1" t="s">
        <v>51</v>
      </c>
      <c r="X206" s="1" t="s">
        <v>45</v>
      </c>
      <c r="Y206" s="1"/>
      <c r="Z206" s="1"/>
    </row>
    <row r="207" spans="1:26" ht="15.75" customHeight="1">
      <c r="A207" s="1">
        <v>1036</v>
      </c>
      <c r="B207" s="1" t="s">
        <v>638</v>
      </c>
      <c r="C207" s="1" t="s">
        <v>24</v>
      </c>
      <c r="D207" s="1" t="s">
        <v>26</v>
      </c>
      <c r="E207" s="1" t="s">
        <v>28</v>
      </c>
      <c r="F207" s="1" t="s">
        <v>210</v>
      </c>
      <c r="G207" s="1"/>
      <c r="H207" s="1" t="s">
        <v>28</v>
      </c>
      <c r="I207" s="1" t="s">
        <v>28</v>
      </c>
      <c r="J207" s="1" t="s">
        <v>28</v>
      </c>
      <c r="K207" s="1" t="s">
        <v>253</v>
      </c>
      <c r="L207" s="1"/>
      <c r="M207" s="1" t="s">
        <v>24</v>
      </c>
      <c r="N207" s="1"/>
      <c r="O207" s="1" t="s">
        <v>26</v>
      </c>
      <c r="P207" s="1" t="s">
        <v>29</v>
      </c>
      <c r="Q207" s="1" t="s">
        <v>56</v>
      </c>
      <c r="R207" s="1" t="s">
        <v>71</v>
      </c>
      <c r="S207" s="1"/>
      <c r="T207" s="1" t="s">
        <v>101</v>
      </c>
      <c r="U207" s="1" t="s">
        <v>81</v>
      </c>
      <c r="V207" s="1" t="s">
        <v>36</v>
      </c>
      <c r="W207" s="1" t="s">
        <v>51</v>
      </c>
      <c r="X207" s="1" t="s">
        <v>45</v>
      </c>
      <c r="Y207" s="1"/>
      <c r="Z207" s="1"/>
    </row>
    <row r="208" spans="1:26" ht="15.75" customHeight="1">
      <c r="A208" s="1">
        <v>1035</v>
      </c>
      <c r="B208" s="1" t="s">
        <v>639</v>
      </c>
      <c r="C208" s="1" t="s">
        <v>24</v>
      </c>
      <c r="D208" s="1" t="s">
        <v>25</v>
      </c>
      <c r="E208" s="1" t="s">
        <v>26</v>
      </c>
      <c r="F208" s="1" t="s">
        <v>153</v>
      </c>
      <c r="G208" s="1"/>
      <c r="H208" s="1" t="s">
        <v>26</v>
      </c>
      <c r="I208" s="1" t="s">
        <v>29</v>
      </c>
      <c r="J208" s="1" t="s">
        <v>29</v>
      </c>
      <c r="K208" s="1" t="s">
        <v>640</v>
      </c>
      <c r="L208" s="1"/>
      <c r="M208" s="1" t="s">
        <v>24</v>
      </c>
      <c r="N208" s="1" t="s">
        <v>641</v>
      </c>
      <c r="O208" s="1" t="s">
        <v>25</v>
      </c>
      <c r="P208" s="1" t="s">
        <v>28</v>
      </c>
      <c r="Q208" s="1" t="s">
        <v>56</v>
      </c>
      <c r="R208" s="1" t="s">
        <v>121</v>
      </c>
      <c r="S208" s="1"/>
      <c r="T208" s="1" t="s">
        <v>44</v>
      </c>
      <c r="U208" s="1" t="s">
        <v>81</v>
      </c>
      <c r="V208" s="1" t="s">
        <v>67</v>
      </c>
      <c r="W208" s="1" t="s">
        <v>6</v>
      </c>
      <c r="X208" s="1" t="s">
        <v>38</v>
      </c>
      <c r="Y208" s="1"/>
      <c r="Z208" s="1"/>
    </row>
    <row r="209" spans="1:26" ht="15.75" customHeight="1">
      <c r="A209" s="1">
        <v>1034</v>
      </c>
      <c r="B209" s="1" t="s">
        <v>642</v>
      </c>
      <c r="C209" s="1" t="s">
        <v>24</v>
      </c>
      <c r="D209" s="1" t="s">
        <v>25</v>
      </c>
      <c r="E209" s="1" t="s">
        <v>26</v>
      </c>
      <c r="F209" s="1" t="s">
        <v>62</v>
      </c>
      <c r="G209" s="1"/>
      <c r="H209" s="1" t="s">
        <v>25</v>
      </c>
      <c r="I209" s="1" t="s">
        <v>26</v>
      </c>
      <c r="J209" s="1" t="s">
        <v>26</v>
      </c>
      <c r="K209" s="1" t="s">
        <v>253</v>
      </c>
      <c r="L209" s="1"/>
      <c r="M209" s="1" t="s">
        <v>24</v>
      </c>
      <c r="N209" s="1"/>
      <c r="O209" s="1" t="s">
        <v>25</v>
      </c>
      <c r="P209" s="1" t="s">
        <v>26</v>
      </c>
      <c r="Q209" s="1" t="s">
        <v>56</v>
      </c>
      <c r="R209" s="1" t="s">
        <v>80</v>
      </c>
      <c r="S209" s="1"/>
      <c r="T209" s="1" t="s">
        <v>65</v>
      </c>
      <c r="U209" s="1" t="s">
        <v>50</v>
      </c>
      <c r="V209" s="1" t="s">
        <v>96</v>
      </c>
      <c r="W209" s="1" t="s">
        <v>118</v>
      </c>
      <c r="X209" s="1" t="s">
        <v>60</v>
      </c>
      <c r="Y209" s="1"/>
      <c r="Z209" s="1"/>
    </row>
    <row r="210" spans="1:26" ht="15.75" customHeight="1">
      <c r="A210" s="1">
        <v>1033</v>
      </c>
      <c r="B210" s="1" t="s">
        <v>643</v>
      </c>
      <c r="C210" s="1" t="s">
        <v>24</v>
      </c>
      <c r="D210" s="1" t="s">
        <v>26</v>
      </c>
      <c r="E210" s="1" t="s">
        <v>29</v>
      </c>
      <c r="F210" s="1" t="s">
        <v>501</v>
      </c>
      <c r="G210" s="1"/>
      <c r="H210" s="1" t="s">
        <v>29</v>
      </c>
      <c r="I210" s="1" t="s">
        <v>29</v>
      </c>
      <c r="J210" s="1" t="s">
        <v>29</v>
      </c>
      <c r="K210" s="1" t="s">
        <v>644</v>
      </c>
      <c r="L210" s="1"/>
      <c r="M210" s="1" t="s">
        <v>31</v>
      </c>
      <c r="N210" s="1"/>
      <c r="O210" s="1" t="s">
        <v>28</v>
      </c>
      <c r="P210" s="1" t="s">
        <v>29</v>
      </c>
      <c r="Q210" s="1" t="s">
        <v>32</v>
      </c>
      <c r="R210" s="1" t="s">
        <v>121</v>
      </c>
      <c r="S210" s="1"/>
      <c r="T210" s="1" t="s">
        <v>44</v>
      </c>
      <c r="U210" s="1" t="s">
        <v>35</v>
      </c>
      <c r="V210" s="1" t="s">
        <v>59</v>
      </c>
      <c r="W210" s="1" t="s">
        <v>106</v>
      </c>
      <c r="X210" s="1" t="s">
        <v>38</v>
      </c>
      <c r="Y210" s="1"/>
      <c r="Z210" s="1"/>
    </row>
    <row r="211" spans="1:26" ht="15.75" customHeight="1">
      <c r="A211" s="1">
        <v>1032</v>
      </c>
      <c r="B211" s="1" t="s">
        <v>643</v>
      </c>
      <c r="C211" s="1" t="s">
        <v>24</v>
      </c>
      <c r="D211" s="1" t="s">
        <v>26</v>
      </c>
      <c r="E211" s="1" t="s">
        <v>29</v>
      </c>
      <c r="F211" s="1" t="s">
        <v>85</v>
      </c>
      <c r="G211" s="1"/>
      <c r="H211" s="1" t="s">
        <v>26</v>
      </c>
      <c r="I211" s="1" t="s">
        <v>29</v>
      </c>
      <c r="J211" s="1" t="s">
        <v>26</v>
      </c>
      <c r="K211" s="1" t="s">
        <v>363</v>
      </c>
      <c r="L211" s="1"/>
      <c r="M211" s="1" t="s">
        <v>31</v>
      </c>
      <c r="N211" s="1"/>
      <c r="O211" s="1" t="s">
        <v>25</v>
      </c>
      <c r="P211" s="1" t="s">
        <v>28</v>
      </c>
      <c r="Q211" s="1" t="s">
        <v>56</v>
      </c>
      <c r="R211" s="1" t="s">
        <v>33</v>
      </c>
      <c r="S211" s="1"/>
      <c r="T211" s="1" t="s">
        <v>44</v>
      </c>
      <c r="U211" s="1" t="s">
        <v>35</v>
      </c>
      <c r="V211" s="1" t="s">
        <v>59</v>
      </c>
      <c r="W211" s="1" t="s">
        <v>51</v>
      </c>
      <c r="X211" s="1" t="s">
        <v>38</v>
      </c>
      <c r="Y211" s="1"/>
      <c r="Z211" s="1"/>
    </row>
    <row r="212" spans="1:26" ht="15.75" customHeight="1">
      <c r="A212" s="1">
        <v>1031</v>
      </c>
      <c r="B212" s="1" t="s">
        <v>645</v>
      </c>
      <c r="C212" s="1" t="s">
        <v>24</v>
      </c>
      <c r="D212" s="1" t="s">
        <v>25</v>
      </c>
      <c r="E212" s="1" t="s">
        <v>69</v>
      </c>
      <c r="F212" s="1" t="s">
        <v>606</v>
      </c>
      <c r="G212" s="1"/>
      <c r="H212" s="1" t="s">
        <v>28</v>
      </c>
      <c r="I212" s="1" t="s">
        <v>29</v>
      </c>
      <c r="J212" s="1" t="s">
        <v>69</v>
      </c>
      <c r="K212" s="1" t="s">
        <v>175</v>
      </c>
      <c r="L212" s="1"/>
      <c r="M212" s="1" t="s">
        <v>24</v>
      </c>
      <c r="N212" s="1" t="s">
        <v>646</v>
      </c>
      <c r="O212" s="1" t="s">
        <v>25</v>
      </c>
      <c r="P212" s="1" t="s">
        <v>29</v>
      </c>
      <c r="Q212" s="1" t="s">
        <v>110</v>
      </c>
      <c r="R212" s="1" t="s">
        <v>80</v>
      </c>
      <c r="S212" s="1"/>
      <c r="T212" s="1" t="s">
        <v>34</v>
      </c>
      <c r="U212" s="1" t="s">
        <v>66</v>
      </c>
      <c r="V212" s="1" t="s">
        <v>96</v>
      </c>
      <c r="W212" s="1" t="s">
        <v>112</v>
      </c>
      <c r="X212" s="1" t="s">
        <v>60</v>
      </c>
      <c r="Y212" s="1"/>
      <c r="Z212" s="1"/>
    </row>
    <row r="213" spans="1:26" ht="15.75" customHeight="1">
      <c r="A213" s="1">
        <v>1030</v>
      </c>
      <c r="B213" s="1" t="s">
        <v>647</v>
      </c>
      <c r="C213" s="1" t="s">
        <v>24</v>
      </c>
      <c r="D213" s="1" t="s">
        <v>25</v>
      </c>
      <c r="E213" s="1" t="s">
        <v>29</v>
      </c>
      <c r="F213" s="1" t="s">
        <v>53</v>
      </c>
      <c r="G213" s="1"/>
      <c r="H213" s="1" t="s">
        <v>29</v>
      </c>
      <c r="I213" s="1" t="s">
        <v>29</v>
      </c>
      <c r="J213" s="1" t="s">
        <v>29</v>
      </c>
      <c r="K213" s="1" t="s">
        <v>648</v>
      </c>
      <c r="L213" s="1"/>
      <c r="M213" s="1" t="s">
        <v>24</v>
      </c>
      <c r="N213" s="1"/>
      <c r="O213" s="1" t="s">
        <v>26</v>
      </c>
      <c r="P213" s="1" t="s">
        <v>26</v>
      </c>
      <c r="Q213" s="1" t="s">
        <v>110</v>
      </c>
      <c r="R213" s="1" t="s">
        <v>75</v>
      </c>
      <c r="S213" s="1"/>
      <c r="T213" s="1" t="s">
        <v>101</v>
      </c>
      <c r="U213" s="1" t="s">
        <v>35</v>
      </c>
      <c r="V213" s="1" t="s">
        <v>36</v>
      </c>
      <c r="W213" s="1" t="s">
        <v>6</v>
      </c>
      <c r="X213" s="1" t="s">
        <v>60</v>
      </c>
      <c r="Y213" s="1"/>
      <c r="Z213" s="1"/>
    </row>
    <row r="214" spans="1:26" ht="15.75" customHeight="1">
      <c r="A214" s="1">
        <v>1029</v>
      </c>
      <c r="B214" s="1" t="s">
        <v>649</v>
      </c>
      <c r="C214" s="1" t="s">
        <v>24</v>
      </c>
      <c r="D214" s="1" t="s">
        <v>25</v>
      </c>
      <c r="E214" s="1" t="s">
        <v>29</v>
      </c>
      <c r="F214" s="1" t="s">
        <v>650</v>
      </c>
      <c r="G214" s="1"/>
      <c r="H214" s="1" t="s">
        <v>28</v>
      </c>
      <c r="I214" s="1" t="s">
        <v>28</v>
      </c>
      <c r="J214" s="1" t="s">
        <v>28</v>
      </c>
      <c r="K214" s="1" t="s">
        <v>651</v>
      </c>
      <c r="L214" s="1"/>
      <c r="M214" s="1" t="s">
        <v>24</v>
      </c>
      <c r="N214" s="1" t="s">
        <v>652</v>
      </c>
      <c r="O214" s="1" t="s">
        <v>26</v>
      </c>
      <c r="P214" s="1" t="s">
        <v>28</v>
      </c>
      <c r="Q214" s="1" t="s">
        <v>56</v>
      </c>
      <c r="R214" s="1" t="s">
        <v>33</v>
      </c>
      <c r="S214" s="1"/>
      <c r="T214" s="1" t="s">
        <v>34</v>
      </c>
      <c r="U214" s="1" t="s">
        <v>76</v>
      </c>
      <c r="V214" s="1" t="s">
        <v>36</v>
      </c>
      <c r="W214" s="1" t="s">
        <v>37</v>
      </c>
      <c r="X214" s="1" t="s">
        <v>60</v>
      </c>
      <c r="Y214" s="1"/>
      <c r="Z214" s="1"/>
    </row>
    <row r="215" spans="1:26" ht="15.75" customHeight="1">
      <c r="A215" s="1">
        <v>1028</v>
      </c>
      <c r="B215" s="1" t="s">
        <v>653</v>
      </c>
      <c r="C215" s="1" t="s">
        <v>24</v>
      </c>
      <c r="D215" s="1" t="s">
        <v>25</v>
      </c>
      <c r="E215" s="1" t="s">
        <v>28</v>
      </c>
      <c r="F215" s="1" t="s">
        <v>654</v>
      </c>
      <c r="G215" s="1" t="s">
        <v>655</v>
      </c>
      <c r="H215" s="1" t="s">
        <v>25</v>
      </c>
      <c r="I215" s="1" t="s">
        <v>28</v>
      </c>
      <c r="J215" s="1" t="s">
        <v>26</v>
      </c>
      <c r="K215" s="1" t="s">
        <v>656</v>
      </c>
      <c r="L215" s="1"/>
      <c r="M215" s="1" t="s">
        <v>24</v>
      </c>
      <c r="N215" s="1" t="s">
        <v>657</v>
      </c>
      <c r="O215" s="1" t="s">
        <v>26</v>
      </c>
      <c r="P215" s="1" t="s">
        <v>26</v>
      </c>
      <c r="Q215" s="1" t="s">
        <v>32</v>
      </c>
      <c r="R215" s="1" t="s">
        <v>75</v>
      </c>
      <c r="S215" s="1"/>
      <c r="T215" s="1" t="s">
        <v>44</v>
      </c>
      <c r="U215" s="1" t="s">
        <v>35</v>
      </c>
      <c r="V215" s="1" t="s">
        <v>67</v>
      </c>
      <c r="W215" s="1" t="s">
        <v>118</v>
      </c>
      <c r="X215" s="1" t="s">
        <v>38</v>
      </c>
      <c r="Y215" s="1"/>
      <c r="Z215" s="1"/>
    </row>
    <row r="216" spans="1:26" ht="15.75" customHeight="1">
      <c r="A216" s="1">
        <v>1027</v>
      </c>
      <c r="B216" s="1" t="s">
        <v>658</v>
      </c>
      <c r="C216" s="1" t="s">
        <v>24</v>
      </c>
      <c r="D216" s="1" t="s">
        <v>25</v>
      </c>
      <c r="E216" s="1" t="s">
        <v>26</v>
      </c>
      <c r="F216" s="1" t="s">
        <v>659</v>
      </c>
      <c r="G216" s="1"/>
      <c r="H216" s="1" t="s">
        <v>26</v>
      </c>
      <c r="I216" s="1" t="s">
        <v>28</v>
      </c>
      <c r="J216" s="1" t="s">
        <v>28</v>
      </c>
      <c r="K216" s="1" t="s">
        <v>244</v>
      </c>
      <c r="L216" s="1"/>
      <c r="M216" s="1" t="s">
        <v>24</v>
      </c>
      <c r="N216" s="1" t="s">
        <v>660</v>
      </c>
      <c r="O216" s="1" t="s">
        <v>25</v>
      </c>
      <c r="P216" s="1" t="s">
        <v>29</v>
      </c>
      <c r="Q216" s="1" t="s">
        <v>32</v>
      </c>
      <c r="R216" s="1" t="s">
        <v>75</v>
      </c>
      <c r="S216" s="1"/>
      <c r="T216" s="1" t="s">
        <v>65</v>
      </c>
      <c r="U216" s="1" t="s">
        <v>66</v>
      </c>
      <c r="V216" s="1" t="s">
        <v>67</v>
      </c>
      <c r="W216" s="1" t="s">
        <v>6</v>
      </c>
      <c r="X216" s="1" t="s">
        <v>60</v>
      </c>
      <c r="Y216" s="1"/>
      <c r="Z216" s="1"/>
    </row>
    <row r="217" spans="1:26" ht="15.75" customHeight="1">
      <c r="A217" s="1">
        <v>1026</v>
      </c>
      <c r="B217" s="1" t="s">
        <v>661</v>
      </c>
      <c r="C217" s="1" t="s">
        <v>24</v>
      </c>
      <c r="D217" s="1" t="s">
        <v>25</v>
      </c>
      <c r="E217" s="1" t="s">
        <v>26</v>
      </c>
      <c r="F217" s="1" t="s">
        <v>153</v>
      </c>
      <c r="G217" s="1"/>
      <c r="H217" s="1" t="s">
        <v>28</v>
      </c>
      <c r="I217" s="1" t="s">
        <v>28</v>
      </c>
      <c r="J217" s="1" t="s">
        <v>28</v>
      </c>
      <c r="K217" s="1" t="s">
        <v>483</v>
      </c>
      <c r="L217" s="1"/>
      <c r="M217" s="1" t="s">
        <v>24</v>
      </c>
      <c r="N217" s="1"/>
      <c r="O217" s="1" t="s">
        <v>25</v>
      </c>
      <c r="P217" s="1" t="s">
        <v>26</v>
      </c>
      <c r="Q217" s="1" t="s">
        <v>56</v>
      </c>
      <c r="R217" s="1" t="s">
        <v>71</v>
      </c>
      <c r="S217" s="1"/>
      <c r="T217" s="1" t="s">
        <v>44</v>
      </c>
      <c r="U217" s="1" t="s">
        <v>50</v>
      </c>
      <c r="V217" s="1" t="s">
        <v>96</v>
      </c>
      <c r="W217" s="1" t="s">
        <v>6</v>
      </c>
      <c r="X217" s="1" t="s">
        <v>38</v>
      </c>
      <c r="Y217" s="1"/>
      <c r="Z217" s="1"/>
    </row>
    <row r="218" spans="1:26" ht="15.75" customHeight="1">
      <c r="A218" s="1">
        <v>1025</v>
      </c>
      <c r="B218" s="1" t="s">
        <v>662</v>
      </c>
      <c r="C218" s="1" t="s">
        <v>24</v>
      </c>
      <c r="D218" s="1" t="s">
        <v>25</v>
      </c>
      <c r="E218" s="1" t="s">
        <v>26</v>
      </c>
      <c r="F218" s="1" t="s">
        <v>47</v>
      </c>
      <c r="G218" s="1"/>
      <c r="H218" s="1" t="s">
        <v>26</v>
      </c>
      <c r="I218" s="1" t="s">
        <v>29</v>
      </c>
      <c r="J218" s="1" t="s">
        <v>26</v>
      </c>
      <c r="K218" s="1" t="s">
        <v>157</v>
      </c>
      <c r="L218" s="1"/>
      <c r="M218" s="1" t="s">
        <v>24</v>
      </c>
      <c r="N218" s="1" t="s">
        <v>663</v>
      </c>
      <c r="O218" s="1" t="s">
        <v>26</v>
      </c>
      <c r="P218" s="1" t="s">
        <v>28</v>
      </c>
      <c r="Q218" s="1" t="s">
        <v>56</v>
      </c>
      <c r="R218" s="1" t="s">
        <v>71</v>
      </c>
      <c r="S218" s="1"/>
      <c r="T218" s="1" t="s">
        <v>44</v>
      </c>
      <c r="U218" s="1" t="s">
        <v>35</v>
      </c>
      <c r="V218" s="1" t="s">
        <v>67</v>
      </c>
      <c r="W218" s="1" t="s">
        <v>51</v>
      </c>
      <c r="X218" s="1" t="s">
        <v>60</v>
      </c>
      <c r="Y218" s="1"/>
      <c r="Z218" s="1"/>
    </row>
    <row r="219" spans="1:26" ht="15.75" customHeight="1">
      <c r="A219" s="1">
        <v>1024</v>
      </c>
      <c r="B219" s="1" t="s">
        <v>664</v>
      </c>
      <c r="C219" s="1" t="s">
        <v>24</v>
      </c>
      <c r="D219" s="1" t="s">
        <v>69</v>
      </c>
      <c r="E219" s="1" t="s">
        <v>26</v>
      </c>
      <c r="F219" s="1" t="s">
        <v>85</v>
      </c>
      <c r="G219" s="1"/>
      <c r="H219" s="1" t="s">
        <v>26</v>
      </c>
      <c r="I219" s="1" t="s">
        <v>26</v>
      </c>
      <c r="J219" s="1" t="s">
        <v>26</v>
      </c>
      <c r="K219" s="1" t="s">
        <v>665</v>
      </c>
      <c r="L219" s="1"/>
      <c r="M219" s="1" t="s">
        <v>24</v>
      </c>
      <c r="N219" s="1"/>
      <c r="O219" s="1" t="s">
        <v>25</v>
      </c>
      <c r="P219" s="1" t="s">
        <v>26</v>
      </c>
      <c r="Q219" s="1" t="s">
        <v>110</v>
      </c>
      <c r="R219" s="1" t="s">
        <v>80</v>
      </c>
      <c r="S219" s="1"/>
      <c r="T219" s="1" t="s">
        <v>44</v>
      </c>
      <c r="U219" s="1" t="s">
        <v>122</v>
      </c>
      <c r="V219" s="1" t="s">
        <v>67</v>
      </c>
      <c r="W219" s="1" t="s">
        <v>6</v>
      </c>
      <c r="X219" s="1" t="s">
        <v>60</v>
      </c>
      <c r="Y219" s="1"/>
      <c r="Z219" s="1"/>
    </row>
    <row r="220" spans="1:26" ht="15.75" customHeight="1">
      <c r="A220" s="1">
        <v>1023</v>
      </c>
      <c r="B220" s="1" t="s">
        <v>666</v>
      </c>
      <c r="C220" s="1" t="s">
        <v>24</v>
      </c>
      <c r="D220" s="1" t="s">
        <v>25</v>
      </c>
      <c r="E220" s="1" t="s">
        <v>28</v>
      </c>
      <c r="F220" s="1" t="s">
        <v>667</v>
      </c>
      <c r="G220" s="1"/>
      <c r="H220" s="1" t="s">
        <v>28</v>
      </c>
      <c r="I220" s="1" t="s">
        <v>29</v>
      </c>
      <c r="J220" s="1" t="s">
        <v>29</v>
      </c>
      <c r="K220" s="1" t="s">
        <v>48</v>
      </c>
      <c r="L220" s="1"/>
      <c r="M220" s="1" t="s">
        <v>24</v>
      </c>
      <c r="N220" s="1" t="s">
        <v>668</v>
      </c>
      <c r="O220" s="1" t="s">
        <v>25</v>
      </c>
      <c r="P220" s="1" t="s">
        <v>28</v>
      </c>
      <c r="Q220" s="1" t="s">
        <v>32</v>
      </c>
      <c r="R220" s="1" t="s">
        <v>71</v>
      </c>
      <c r="S220" s="1"/>
      <c r="T220" s="1" t="s">
        <v>44</v>
      </c>
      <c r="U220" s="1" t="s">
        <v>76</v>
      </c>
      <c r="V220" s="1" t="s">
        <v>67</v>
      </c>
      <c r="W220" s="1" t="s">
        <v>51</v>
      </c>
      <c r="X220" s="1" t="s">
        <v>38</v>
      </c>
      <c r="Y220" s="1"/>
      <c r="Z220" s="1"/>
    </row>
    <row r="221" spans="1:26" ht="15.75" customHeight="1">
      <c r="A221" s="1">
        <v>1022</v>
      </c>
      <c r="B221" s="1" t="s">
        <v>669</v>
      </c>
      <c r="C221" s="1" t="s">
        <v>24</v>
      </c>
      <c r="D221" s="1" t="s">
        <v>25</v>
      </c>
      <c r="E221" s="1" t="s">
        <v>28</v>
      </c>
      <c r="F221" s="1" t="s">
        <v>301</v>
      </c>
      <c r="G221" s="1"/>
      <c r="H221" s="1" t="s">
        <v>28</v>
      </c>
      <c r="I221" s="1" t="s">
        <v>29</v>
      </c>
      <c r="J221" s="1" t="s">
        <v>28</v>
      </c>
      <c r="K221" s="1" t="s">
        <v>302</v>
      </c>
      <c r="L221" s="1"/>
      <c r="M221" s="1" t="s">
        <v>24</v>
      </c>
      <c r="N221" s="2" t="s">
        <v>670</v>
      </c>
      <c r="O221" s="1" t="s">
        <v>26</v>
      </c>
      <c r="P221" s="1" t="s">
        <v>28</v>
      </c>
      <c r="Q221" s="1" t="s">
        <v>56</v>
      </c>
      <c r="R221" s="1" t="s">
        <v>183</v>
      </c>
      <c r="S221" s="1"/>
      <c r="T221" s="1" t="s">
        <v>90</v>
      </c>
      <c r="U221" s="1" t="s">
        <v>35</v>
      </c>
      <c r="V221" s="1" t="s">
        <v>67</v>
      </c>
      <c r="W221" s="1" t="s">
        <v>51</v>
      </c>
      <c r="X221" s="1" t="s">
        <v>45</v>
      </c>
      <c r="Y221" s="1"/>
      <c r="Z221" s="1"/>
    </row>
    <row r="222" spans="1:26" ht="15.75" customHeight="1">
      <c r="A222" s="1">
        <v>1021</v>
      </c>
      <c r="B222" s="1" t="s">
        <v>671</v>
      </c>
      <c r="C222" s="1" t="s">
        <v>24</v>
      </c>
      <c r="D222" s="1" t="s">
        <v>25</v>
      </c>
      <c r="E222" s="1" t="s">
        <v>29</v>
      </c>
      <c r="F222" s="1" t="s">
        <v>27</v>
      </c>
      <c r="G222" s="1"/>
      <c r="H222" s="1" t="s">
        <v>28</v>
      </c>
      <c r="I222" s="1" t="s">
        <v>29</v>
      </c>
      <c r="J222" s="1" t="s">
        <v>29</v>
      </c>
      <c r="K222" s="1" t="s">
        <v>276</v>
      </c>
      <c r="L222" s="1"/>
      <c r="M222" s="1" t="s">
        <v>24</v>
      </c>
      <c r="N222" s="1" t="s">
        <v>672</v>
      </c>
      <c r="O222" s="1" t="s">
        <v>25</v>
      </c>
      <c r="P222" s="1" t="s">
        <v>29</v>
      </c>
      <c r="Q222" s="1" t="s">
        <v>32</v>
      </c>
      <c r="R222" s="1" t="s">
        <v>111</v>
      </c>
      <c r="S222" s="1"/>
      <c r="T222" s="1" t="s">
        <v>44</v>
      </c>
      <c r="U222" s="1" t="s">
        <v>76</v>
      </c>
      <c r="V222" s="1" t="s">
        <v>67</v>
      </c>
      <c r="W222" s="1" t="s">
        <v>184</v>
      </c>
      <c r="X222" s="1" t="s">
        <v>45</v>
      </c>
      <c r="Y222" s="1"/>
      <c r="Z222" s="1"/>
    </row>
    <row r="223" spans="1:26" ht="15.75" customHeight="1">
      <c r="A223" s="1">
        <v>1020</v>
      </c>
      <c r="B223" s="1" t="s">
        <v>673</v>
      </c>
      <c r="C223" s="1" t="s">
        <v>24</v>
      </c>
      <c r="D223" s="1" t="s">
        <v>26</v>
      </c>
      <c r="E223" s="1" t="s">
        <v>29</v>
      </c>
      <c r="F223" s="1" t="s">
        <v>85</v>
      </c>
      <c r="G223" s="1"/>
      <c r="H223" s="1" t="s">
        <v>28</v>
      </c>
      <c r="I223" s="1" t="s">
        <v>29</v>
      </c>
      <c r="J223" s="1" t="s">
        <v>26</v>
      </c>
      <c r="K223" s="1" t="s">
        <v>674</v>
      </c>
      <c r="L223" s="1"/>
      <c r="M223" s="1" t="s">
        <v>24</v>
      </c>
      <c r="N223" s="1"/>
      <c r="O223" s="1" t="s">
        <v>26</v>
      </c>
      <c r="P223" s="1" t="s">
        <v>28</v>
      </c>
      <c r="Q223" s="1" t="s">
        <v>56</v>
      </c>
      <c r="R223" s="1" t="s">
        <v>33</v>
      </c>
      <c r="S223" s="1"/>
      <c r="T223" s="1" t="s">
        <v>90</v>
      </c>
      <c r="U223" s="1" t="s">
        <v>35</v>
      </c>
      <c r="V223" s="1" t="s">
        <v>59</v>
      </c>
      <c r="W223" s="1" t="s">
        <v>6</v>
      </c>
      <c r="X223" s="1" t="s">
        <v>38</v>
      </c>
      <c r="Y223" s="1"/>
      <c r="Z223" s="1"/>
    </row>
    <row r="224" spans="1:26" ht="15.75" customHeight="1">
      <c r="A224" s="1">
        <v>1019</v>
      </c>
      <c r="B224" s="1" t="s">
        <v>675</v>
      </c>
      <c r="C224" s="1" t="s">
        <v>31</v>
      </c>
      <c r="D224" s="1" t="s">
        <v>28</v>
      </c>
      <c r="E224" s="1" t="s">
        <v>29</v>
      </c>
      <c r="F224" s="1" t="s">
        <v>98</v>
      </c>
      <c r="G224" s="1"/>
      <c r="H224" s="1" t="s">
        <v>29</v>
      </c>
      <c r="I224" s="1" t="s">
        <v>29</v>
      </c>
      <c r="J224" s="1" t="s">
        <v>29</v>
      </c>
      <c r="K224" s="1" t="s">
        <v>70</v>
      </c>
      <c r="L224" s="1"/>
      <c r="M224" s="1" t="s">
        <v>24</v>
      </c>
      <c r="N224" s="1" t="s">
        <v>676</v>
      </c>
      <c r="O224" s="1" t="s">
        <v>26</v>
      </c>
      <c r="P224" s="1" t="s">
        <v>26</v>
      </c>
      <c r="Q224" s="1" t="s">
        <v>110</v>
      </c>
      <c r="R224" s="1" t="s">
        <v>71</v>
      </c>
      <c r="S224" s="1"/>
      <c r="T224" s="1" t="s">
        <v>101</v>
      </c>
      <c r="U224" s="1" t="s">
        <v>76</v>
      </c>
      <c r="V224" s="1" t="s">
        <v>67</v>
      </c>
      <c r="W224" s="1" t="s">
        <v>118</v>
      </c>
      <c r="X224" s="1" t="s">
        <v>38</v>
      </c>
      <c r="Y224" s="1"/>
      <c r="Z224" s="1"/>
    </row>
    <row r="225" spans="1:26" ht="15.75" customHeight="1">
      <c r="A225" s="1">
        <v>1018</v>
      </c>
      <c r="B225" s="1" t="s">
        <v>677</v>
      </c>
      <c r="C225" s="1" t="s">
        <v>24</v>
      </c>
      <c r="D225" s="1" t="s">
        <v>25</v>
      </c>
      <c r="E225" s="1" t="s">
        <v>29</v>
      </c>
      <c r="F225" s="1" t="s">
        <v>678</v>
      </c>
      <c r="G225" s="1" t="s">
        <v>679</v>
      </c>
      <c r="H225" s="1" t="s">
        <v>29</v>
      </c>
      <c r="I225" s="1" t="s">
        <v>29</v>
      </c>
      <c r="J225" s="1" t="s">
        <v>29</v>
      </c>
      <c r="K225" s="1" t="s">
        <v>634</v>
      </c>
      <c r="L225" s="1"/>
      <c r="M225" s="1" t="s">
        <v>24</v>
      </c>
      <c r="N225" s="1"/>
      <c r="O225" s="1" t="s">
        <v>26</v>
      </c>
      <c r="P225" s="1" t="s">
        <v>28</v>
      </c>
      <c r="Q225" s="1" t="s">
        <v>56</v>
      </c>
      <c r="R225" s="1" t="s">
        <v>121</v>
      </c>
      <c r="S225" s="1"/>
      <c r="T225" s="1" t="s">
        <v>34</v>
      </c>
      <c r="U225" s="1" t="s">
        <v>66</v>
      </c>
      <c r="V225" s="1" t="s">
        <v>67</v>
      </c>
      <c r="W225" s="1" t="s">
        <v>6</v>
      </c>
      <c r="X225" s="1" t="s">
        <v>45</v>
      </c>
      <c r="Y225" s="1"/>
      <c r="Z225" s="1"/>
    </row>
    <row r="226" spans="1:26" ht="15.75" customHeight="1">
      <c r="A226" s="1">
        <v>1017</v>
      </c>
      <c r="B226" s="1" t="s">
        <v>680</v>
      </c>
      <c r="C226" s="1" t="s">
        <v>24</v>
      </c>
      <c r="D226" s="1" t="s">
        <v>25</v>
      </c>
      <c r="E226" s="1" t="s">
        <v>28</v>
      </c>
      <c r="F226" s="1" t="s">
        <v>681</v>
      </c>
      <c r="G226" s="1"/>
      <c r="H226" s="1" t="s">
        <v>26</v>
      </c>
      <c r="I226" s="1" t="s">
        <v>28</v>
      </c>
      <c r="J226" s="1" t="s">
        <v>29</v>
      </c>
      <c r="K226" s="1" t="s">
        <v>445</v>
      </c>
      <c r="L226" s="1"/>
      <c r="M226" s="1" t="s">
        <v>24</v>
      </c>
      <c r="N226" s="1" t="s">
        <v>682</v>
      </c>
      <c r="O226" s="1" t="s">
        <v>26</v>
      </c>
      <c r="P226" s="1" t="s">
        <v>28</v>
      </c>
      <c r="Q226" s="1" t="s">
        <v>32</v>
      </c>
      <c r="R226" s="1" t="s">
        <v>75</v>
      </c>
      <c r="S226" s="1"/>
      <c r="T226" s="1" t="s">
        <v>58</v>
      </c>
      <c r="U226" s="1" t="s">
        <v>66</v>
      </c>
      <c r="V226" s="1" t="s">
        <v>67</v>
      </c>
      <c r="W226" s="1" t="s">
        <v>6</v>
      </c>
      <c r="X226" s="1" t="s">
        <v>60</v>
      </c>
      <c r="Y226" s="1"/>
      <c r="Z226" s="1"/>
    </row>
    <row r="227" spans="1:26" ht="15.75" customHeight="1">
      <c r="A227" s="1">
        <v>1016</v>
      </c>
      <c r="B227" s="1" t="s">
        <v>683</v>
      </c>
      <c r="C227" s="1" t="s">
        <v>24</v>
      </c>
      <c r="D227" s="1" t="s">
        <v>25</v>
      </c>
      <c r="E227" s="1" t="s">
        <v>69</v>
      </c>
      <c r="F227" s="1" t="s">
        <v>92</v>
      </c>
      <c r="G227" s="1"/>
      <c r="H227" s="1" t="s">
        <v>69</v>
      </c>
      <c r="I227" s="1" t="s">
        <v>69</v>
      </c>
      <c r="J227" s="1" t="s">
        <v>29</v>
      </c>
      <c r="K227" s="1" t="s">
        <v>640</v>
      </c>
      <c r="L227" s="1"/>
      <c r="M227" s="1" t="s">
        <v>24</v>
      </c>
      <c r="N227" s="2" t="s">
        <v>684</v>
      </c>
      <c r="O227" s="1" t="s">
        <v>26</v>
      </c>
      <c r="P227" s="1" t="s">
        <v>29</v>
      </c>
      <c r="Q227" s="1" t="s">
        <v>110</v>
      </c>
      <c r="R227" s="1" t="s">
        <v>117</v>
      </c>
      <c r="S227" s="1"/>
      <c r="T227" s="1" t="s">
        <v>90</v>
      </c>
      <c r="U227" s="1" t="s">
        <v>35</v>
      </c>
      <c r="V227" s="1" t="s">
        <v>67</v>
      </c>
      <c r="W227" s="1" t="s">
        <v>118</v>
      </c>
      <c r="X227" s="1" t="s">
        <v>60</v>
      </c>
      <c r="Y227" s="1"/>
      <c r="Z227" s="1"/>
    </row>
    <row r="228" spans="1:26" ht="15.75" customHeight="1">
      <c r="A228" s="1">
        <v>1015</v>
      </c>
      <c r="B228" s="1" t="s">
        <v>685</v>
      </c>
      <c r="C228" s="1" t="s">
        <v>24</v>
      </c>
      <c r="D228" s="1" t="s">
        <v>25</v>
      </c>
      <c r="E228" s="1" t="s">
        <v>26</v>
      </c>
      <c r="F228" s="1" t="s">
        <v>174</v>
      </c>
      <c r="G228" s="1"/>
      <c r="H228" s="1" t="s">
        <v>28</v>
      </c>
      <c r="I228" s="1" t="s">
        <v>28</v>
      </c>
      <c r="J228" s="1" t="s">
        <v>28</v>
      </c>
      <c r="K228" s="1" t="s">
        <v>686</v>
      </c>
      <c r="L228" s="1"/>
      <c r="M228" s="1" t="s">
        <v>24</v>
      </c>
      <c r="N228" s="2" t="s">
        <v>687</v>
      </c>
      <c r="O228" s="1" t="s">
        <v>25</v>
      </c>
      <c r="P228" s="1" t="s">
        <v>29</v>
      </c>
      <c r="Q228" s="1" t="s">
        <v>110</v>
      </c>
      <c r="R228" s="1" t="s">
        <v>80</v>
      </c>
      <c r="S228" s="1"/>
      <c r="T228" s="1" t="s">
        <v>44</v>
      </c>
      <c r="U228" s="1" t="s">
        <v>76</v>
      </c>
      <c r="V228" s="1" t="s">
        <v>67</v>
      </c>
      <c r="W228" s="1" t="s">
        <v>147</v>
      </c>
      <c r="X228" s="1" t="s">
        <v>38</v>
      </c>
      <c r="Y228" s="1"/>
      <c r="Z228" s="1"/>
    </row>
    <row r="229" spans="1:26" ht="15.75" customHeight="1">
      <c r="A229" s="1">
        <v>1014</v>
      </c>
      <c r="B229" s="1" t="s">
        <v>688</v>
      </c>
      <c r="C229" s="1" t="s">
        <v>24</v>
      </c>
      <c r="D229" s="1" t="s">
        <v>26</v>
      </c>
      <c r="E229" s="1" t="s">
        <v>26</v>
      </c>
      <c r="F229" s="1" t="s">
        <v>27</v>
      </c>
      <c r="G229" s="1"/>
      <c r="H229" s="1" t="s">
        <v>26</v>
      </c>
      <c r="I229" s="1" t="s">
        <v>28</v>
      </c>
      <c r="J229" s="1" t="s">
        <v>26</v>
      </c>
      <c r="K229" s="1" t="s">
        <v>410</v>
      </c>
      <c r="L229" s="1"/>
      <c r="M229" s="1" t="s">
        <v>31</v>
      </c>
      <c r="N229" s="1" t="s">
        <v>689</v>
      </c>
      <c r="O229" s="1" t="s">
        <v>26</v>
      </c>
      <c r="P229" s="1" t="s">
        <v>26</v>
      </c>
      <c r="Q229" s="1" t="s">
        <v>32</v>
      </c>
      <c r="R229" s="1" t="s">
        <v>111</v>
      </c>
      <c r="S229" s="1"/>
      <c r="T229" s="1" t="s">
        <v>34</v>
      </c>
      <c r="U229" s="1" t="s">
        <v>35</v>
      </c>
      <c r="V229" s="1" t="s">
        <v>59</v>
      </c>
      <c r="W229" s="1" t="s">
        <v>6</v>
      </c>
      <c r="X229" s="1" t="s">
        <v>60</v>
      </c>
      <c r="Y229" s="1"/>
      <c r="Z229" s="1"/>
    </row>
    <row r="230" spans="1:26" ht="15.75" customHeight="1">
      <c r="A230" s="1">
        <v>1013</v>
      </c>
      <c r="B230" s="1" t="s">
        <v>690</v>
      </c>
      <c r="C230" s="1" t="s">
        <v>24</v>
      </c>
      <c r="D230" s="1" t="s">
        <v>26</v>
      </c>
      <c r="E230" s="1" t="s">
        <v>29</v>
      </c>
      <c r="F230" s="1" t="s">
        <v>85</v>
      </c>
      <c r="G230" s="1"/>
      <c r="H230" s="1" t="s">
        <v>29</v>
      </c>
      <c r="I230" s="1" t="s">
        <v>29</v>
      </c>
      <c r="J230" s="1" t="s">
        <v>28</v>
      </c>
      <c r="K230" s="1" t="s">
        <v>410</v>
      </c>
      <c r="L230" s="1"/>
      <c r="M230" s="1" t="s">
        <v>24</v>
      </c>
      <c r="N230" s="1" t="s">
        <v>691</v>
      </c>
      <c r="O230" s="1" t="s">
        <v>26</v>
      </c>
      <c r="P230" s="1" t="s">
        <v>29</v>
      </c>
      <c r="Q230" s="1" t="s">
        <v>56</v>
      </c>
      <c r="R230" s="1" t="s">
        <v>75</v>
      </c>
      <c r="S230" s="1"/>
      <c r="T230" s="1" t="s">
        <v>44</v>
      </c>
      <c r="U230" s="1" t="s">
        <v>35</v>
      </c>
      <c r="V230" s="1" t="s">
        <v>67</v>
      </c>
      <c r="W230" s="1" t="s">
        <v>6</v>
      </c>
      <c r="X230" s="1" t="s">
        <v>38</v>
      </c>
      <c r="Y230" s="1"/>
      <c r="Z230" s="1"/>
    </row>
    <row r="231" spans="1:26" ht="15.75" customHeight="1">
      <c r="A231" s="1">
        <v>1012</v>
      </c>
      <c r="B231" s="1" t="s">
        <v>692</v>
      </c>
      <c r="C231" s="1" t="s">
        <v>24</v>
      </c>
      <c r="D231" s="1" t="s">
        <v>25</v>
      </c>
      <c r="E231" s="1" t="s">
        <v>26</v>
      </c>
      <c r="F231" s="1" t="s">
        <v>85</v>
      </c>
      <c r="G231" s="1"/>
      <c r="H231" s="1" t="s">
        <v>25</v>
      </c>
      <c r="I231" s="1" t="s">
        <v>26</v>
      </c>
      <c r="J231" s="1" t="s">
        <v>26</v>
      </c>
      <c r="K231" s="1" t="s">
        <v>520</v>
      </c>
      <c r="L231" s="1"/>
      <c r="M231" s="1" t="s">
        <v>24</v>
      </c>
      <c r="N231" s="1"/>
      <c r="O231" s="1" t="s">
        <v>25</v>
      </c>
      <c r="P231" s="1" t="s">
        <v>28</v>
      </c>
      <c r="Q231" s="1" t="s">
        <v>56</v>
      </c>
      <c r="R231" s="1" t="s">
        <v>71</v>
      </c>
      <c r="S231" s="1"/>
      <c r="T231" s="1" t="s">
        <v>65</v>
      </c>
      <c r="U231" s="1" t="s">
        <v>35</v>
      </c>
      <c r="V231" s="1" t="s">
        <v>67</v>
      </c>
      <c r="W231" s="1" t="s">
        <v>184</v>
      </c>
      <c r="X231" s="1" t="s">
        <v>60</v>
      </c>
      <c r="Y231" s="1"/>
      <c r="Z231" s="1"/>
    </row>
    <row r="232" spans="1:26" ht="15.75" customHeight="1">
      <c r="A232" s="1">
        <v>1011</v>
      </c>
      <c r="B232" s="1" t="s">
        <v>693</v>
      </c>
      <c r="C232" s="1" t="s">
        <v>24</v>
      </c>
      <c r="D232" s="1" t="s">
        <v>25</v>
      </c>
      <c r="E232" s="1" t="s">
        <v>29</v>
      </c>
      <c r="F232" s="1" t="s">
        <v>85</v>
      </c>
      <c r="G232" s="1"/>
      <c r="H232" s="1" t="s">
        <v>28</v>
      </c>
      <c r="I232" s="1" t="s">
        <v>26</v>
      </c>
      <c r="J232" s="1" t="s">
        <v>29</v>
      </c>
      <c r="K232" s="1" t="s">
        <v>337</v>
      </c>
      <c r="L232" s="1"/>
      <c r="M232" s="1" t="s">
        <v>24</v>
      </c>
      <c r="N232" s="1" t="s">
        <v>694</v>
      </c>
      <c r="O232" s="1" t="s">
        <v>25</v>
      </c>
      <c r="P232" s="1" t="s">
        <v>26</v>
      </c>
      <c r="Q232" s="1" t="s">
        <v>56</v>
      </c>
      <c r="R232" s="1" t="s">
        <v>143</v>
      </c>
      <c r="S232" s="1"/>
      <c r="T232" s="1" t="s">
        <v>44</v>
      </c>
      <c r="U232" s="1" t="s">
        <v>122</v>
      </c>
      <c r="V232" s="1" t="s">
        <v>59</v>
      </c>
      <c r="W232" s="1" t="s">
        <v>118</v>
      </c>
      <c r="X232" s="1" t="s">
        <v>38</v>
      </c>
      <c r="Y232" s="1"/>
      <c r="Z232" s="1"/>
    </row>
    <row r="233" spans="1:26" ht="15.75" customHeight="1">
      <c r="A233" s="1">
        <v>1010</v>
      </c>
      <c r="B233" s="1" t="s">
        <v>695</v>
      </c>
      <c r="C233" s="1" t="s">
        <v>24</v>
      </c>
      <c r="D233" s="1" t="s">
        <v>26</v>
      </c>
      <c r="E233" s="1" t="s">
        <v>29</v>
      </c>
      <c r="F233" s="1" t="s">
        <v>696</v>
      </c>
      <c r="G233" s="1" t="s">
        <v>697</v>
      </c>
      <c r="H233" s="1" t="s">
        <v>29</v>
      </c>
      <c r="I233" s="1" t="s">
        <v>28</v>
      </c>
      <c r="J233" s="1" t="s">
        <v>28</v>
      </c>
      <c r="K233" s="1" t="s">
        <v>698</v>
      </c>
      <c r="L233" s="1"/>
      <c r="M233" s="1" t="s">
        <v>24</v>
      </c>
      <c r="N233" s="2" t="s">
        <v>699</v>
      </c>
      <c r="O233" s="1" t="s">
        <v>28</v>
      </c>
      <c r="P233" s="1" t="s">
        <v>29</v>
      </c>
      <c r="Q233" s="1" t="s">
        <v>110</v>
      </c>
      <c r="R233" s="1" t="s">
        <v>75</v>
      </c>
      <c r="S233" s="1"/>
      <c r="T233" s="1" t="s">
        <v>65</v>
      </c>
      <c r="U233" s="1" t="s">
        <v>95</v>
      </c>
      <c r="V233" s="1" t="s">
        <v>59</v>
      </c>
      <c r="W233" s="1" t="s">
        <v>147</v>
      </c>
      <c r="X233" s="1" t="s">
        <v>6</v>
      </c>
      <c r="Y233" s="1" t="s">
        <v>700</v>
      </c>
      <c r="Z233" s="1"/>
    </row>
    <row r="234" spans="1:26" ht="15.75" customHeight="1">
      <c r="A234" s="1">
        <v>1009</v>
      </c>
      <c r="B234" s="1" t="s">
        <v>701</v>
      </c>
      <c r="C234" s="1" t="s">
        <v>24</v>
      </c>
      <c r="D234" s="1" t="s">
        <v>25</v>
      </c>
      <c r="E234" s="1" t="s">
        <v>29</v>
      </c>
      <c r="F234" s="1" t="s">
        <v>702</v>
      </c>
      <c r="G234" s="1"/>
      <c r="H234" s="1" t="s">
        <v>29</v>
      </c>
      <c r="I234" s="1" t="s">
        <v>29</v>
      </c>
      <c r="J234" s="1" t="s">
        <v>69</v>
      </c>
      <c r="K234" s="1" t="s">
        <v>703</v>
      </c>
      <c r="L234" s="1"/>
      <c r="M234" s="1" t="s">
        <v>24</v>
      </c>
      <c r="N234" s="1" t="s">
        <v>704</v>
      </c>
      <c r="O234" s="1" t="s">
        <v>25</v>
      </c>
      <c r="P234" s="1" t="s">
        <v>28</v>
      </c>
      <c r="Q234" s="1" t="s">
        <v>110</v>
      </c>
      <c r="R234" s="1" t="s">
        <v>6</v>
      </c>
      <c r="S234" s="1" t="s">
        <v>705</v>
      </c>
      <c r="T234" s="1" t="s">
        <v>44</v>
      </c>
      <c r="U234" s="1" t="s">
        <v>35</v>
      </c>
      <c r="V234" s="1" t="s">
        <v>59</v>
      </c>
      <c r="W234" s="1" t="s">
        <v>6</v>
      </c>
      <c r="X234" s="1" t="s">
        <v>60</v>
      </c>
      <c r="Y234" s="1"/>
      <c r="Z234" s="1"/>
    </row>
    <row r="235" spans="1:26" ht="15.75" customHeight="1">
      <c r="A235" s="1">
        <v>1008</v>
      </c>
      <c r="B235" s="1" t="s">
        <v>706</v>
      </c>
      <c r="C235" s="1" t="s">
        <v>24</v>
      </c>
      <c r="D235" s="1" t="s">
        <v>26</v>
      </c>
      <c r="E235" s="1" t="s">
        <v>26</v>
      </c>
      <c r="F235" s="1" t="s">
        <v>85</v>
      </c>
      <c r="G235" s="1"/>
      <c r="H235" s="1" t="s">
        <v>26</v>
      </c>
      <c r="I235" s="1" t="s">
        <v>28</v>
      </c>
      <c r="J235" s="1" t="s">
        <v>28</v>
      </c>
      <c r="K235" s="1" t="s">
        <v>707</v>
      </c>
      <c r="L235" s="1"/>
      <c r="M235" s="1" t="s">
        <v>24</v>
      </c>
      <c r="N235" s="1" t="s">
        <v>708</v>
      </c>
      <c r="O235" s="1" t="s">
        <v>26</v>
      </c>
      <c r="P235" s="1" t="s">
        <v>28</v>
      </c>
      <c r="Q235" s="1" t="s">
        <v>56</v>
      </c>
      <c r="R235" s="1" t="s">
        <v>71</v>
      </c>
      <c r="S235" s="1"/>
      <c r="T235" s="1" t="s">
        <v>44</v>
      </c>
      <c r="U235" s="1" t="s">
        <v>76</v>
      </c>
      <c r="V235" s="1" t="s">
        <v>59</v>
      </c>
      <c r="W235" s="1" t="s">
        <v>51</v>
      </c>
      <c r="X235" s="1" t="s">
        <v>38</v>
      </c>
      <c r="Y235" s="1"/>
      <c r="Z235" s="1"/>
    </row>
    <row r="236" spans="1:26" ht="15.75" customHeight="1">
      <c r="A236" s="1">
        <v>1007</v>
      </c>
      <c r="B236" s="1" t="s">
        <v>709</v>
      </c>
      <c r="C236" s="1" t="s">
        <v>24</v>
      </c>
      <c r="D236" s="1" t="s">
        <v>25</v>
      </c>
      <c r="E236" s="1" t="s">
        <v>29</v>
      </c>
      <c r="F236" s="1" t="s">
        <v>47</v>
      </c>
      <c r="G236" s="1"/>
      <c r="H236" s="1" t="s">
        <v>29</v>
      </c>
      <c r="I236" s="1" t="s">
        <v>29</v>
      </c>
      <c r="J236" s="1" t="s">
        <v>29</v>
      </c>
      <c r="K236" s="1" t="s">
        <v>162</v>
      </c>
      <c r="L236" s="1"/>
      <c r="M236" s="1" t="s">
        <v>24</v>
      </c>
      <c r="N236" s="1" t="s">
        <v>710</v>
      </c>
      <c r="O236" s="1" t="s">
        <v>26</v>
      </c>
      <c r="P236" s="1" t="s">
        <v>29</v>
      </c>
      <c r="Q236" s="1" t="s">
        <v>32</v>
      </c>
      <c r="R236" s="1" t="s">
        <v>6</v>
      </c>
      <c r="S236" s="1" t="s">
        <v>711</v>
      </c>
      <c r="T236" s="1" t="s">
        <v>44</v>
      </c>
      <c r="U236" s="1" t="s">
        <v>6</v>
      </c>
      <c r="V236" s="1" t="s">
        <v>67</v>
      </c>
      <c r="W236" s="1" t="s">
        <v>6</v>
      </c>
      <c r="X236" s="1" t="s">
        <v>6</v>
      </c>
      <c r="Y236" s="1" t="s">
        <v>712</v>
      </c>
      <c r="Z236" s="1"/>
    </row>
    <row r="237" spans="1:26" ht="15.75" customHeight="1">
      <c r="A237" s="1">
        <v>1006</v>
      </c>
      <c r="B237" s="1" t="s">
        <v>713</v>
      </c>
      <c r="C237" s="1" t="s">
        <v>24</v>
      </c>
      <c r="D237" s="1" t="s">
        <v>28</v>
      </c>
      <c r="E237" s="1" t="s">
        <v>29</v>
      </c>
      <c r="F237" s="1" t="s">
        <v>6</v>
      </c>
      <c r="G237" s="1" t="s">
        <v>714</v>
      </c>
      <c r="H237" s="1" t="s">
        <v>29</v>
      </c>
      <c r="I237" s="1" t="s">
        <v>69</v>
      </c>
      <c r="J237" s="1" t="s">
        <v>28</v>
      </c>
      <c r="K237" s="1" t="s">
        <v>715</v>
      </c>
      <c r="L237" s="1"/>
      <c r="M237" s="1" t="s">
        <v>24</v>
      </c>
      <c r="N237" s="1" t="s">
        <v>716</v>
      </c>
      <c r="O237" s="1" t="s">
        <v>26</v>
      </c>
      <c r="P237" s="1" t="s">
        <v>29</v>
      </c>
      <c r="Q237" s="1" t="s">
        <v>110</v>
      </c>
      <c r="R237" s="1" t="s">
        <v>117</v>
      </c>
      <c r="S237" s="1"/>
      <c r="T237" s="1" t="s">
        <v>44</v>
      </c>
      <c r="U237" s="1" t="s">
        <v>76</v>
      </c>
      <c r="V237" s="1" t="s">
        <v>59</v>
      </c>
      <c r="W237" s="1" t="s">
        <v>6</v>
      </c>
      <c r="X237" s="1" t="s">
        <v>60</v>
      </c>
      <c r="Y237" s="1"/>
      <c r="Z237" s="1"/>
    </row>
    <row r="238" spans="1:26" ht="15.75" customHeight="1">
      <c r="A238" s="1">
        <v>1005</v>
      </c>
      <c r="B238" s="1" t="s">
        <v>717</v>
      </c>
      <c r="C238" s="1" t="s">
        <v>24</v>
      </c>
      <c r="D238" s="1" t="s">
        <v>25</v>
      </c>
      <c r="E238" s="1" t="s">
        <v>29</v>
      </c>
      <c r="F238" s="1" t="s">
        <v>415</v>
      </c>
      <c r="G238" s="1"/>
      <c r="H238" s="1" t="s">
        <v>29</v>
      </c>
      <c r="I238" s="1" t="s">
        <v>29</v>
      </c>
      <c r="J238" s="1" t="s">
        <v>29</v>
      </c>
      <c r="K238" s="1" t="s">
        <v>718</v>
      </c>
      <c r="L238" s="1"/>
      <c r="M238" s="1" t="s">
        <v>24</v>
      </c>
      <c r="N238" s="1" t="s">
        <v>719</v>
      </c>
      <c r="O238" s="1" t="s">
        <v>26</v>
      </c>
      <c r="P238" s="1" t="s">
        <v>29</v>
      </c>
      <c r="Q238" s="1" t="s">
        <v>56</v>
      </c>
      <c r="R238" s="1" t="s">
        <v>57</v>
      </c>
      <c r="S238" s="1"/>
      <c r="T238" s="1" t="s">
        <v>44</v>
      </c>
      <c r="U238" s="1" t="s">
        <v>76</v>
      </c>
      <c r="V238" s="1" t="s">
        <v>59</v>
      </c>
      <c r="W238" s="1" t="s">
        <v>118</v>
      </c>
      <c r="X238" s="1" t="s">
        <v>60</v>
      </c>
      <c r="Y238" s="1"/>
      <c r="Z238" s="1"/>
    </row>
    <row r="239" spans="1:26" ht="15.75" customHeight="1">
      <c r="A239" s="1">
        <v>1004</v>
      </c>
      <c r="B239" s="1" t="s">
        <v>720</v>
      </c>
      <c r="C239" s="1" t="s">
        <v>24</v>
      </c>
      <c r="D239" s="1" t="s">
        <v>26</v>
      </c>
      <c r="E239" s="1" t="s">
        <v>28</v>
      </c>
      <c r="F239" s="1" t="s">
        <v>27</v>
      </c>
      <c r="G239" s="1"/>
      <c r="H239" s="1" t="s">
        <v>26</v>
      </c>
      <c r="I239" s="1" t="s">
        <v>28</v>
      </c>
      <c r="J239" s="1" t="s">
        <v>28</v>
      </c>
      <c r="K239" s="1" t="s">
        <v>721</v>
      </c>
      <c r="L239" s="1"/>
      <c r="M239" s="1" t="s">
        <v>31</v>
      </c>
      <c r="N239" s="1" t="s">
        <v>722</v>
      </c>
      <c r="O239" s="1" t="s">
        <v>25</v>
      </c>
      <c r="P239" s="1" t="s">
        <v>26</v>
      </c>
      <c r="Q239" s="1" t="s">
        <v>32</v>
      </c>
      <c r="R239" s="1" t="s">
        <v>71</v>
      </c>
      <c r="S239" s="1"/>
      <c r="T239" s="1" t="s">
        <v>90</v>
      </c>
      <c r="U239" s="1" t="s">
        <v>76</v>
      </c>
      <c r="V239" s="1" t="s">
        <v>67</v>
      </c>
      <c r="W239" s="1" t="s">
        <v>179</v>
      </c>
      <c r="X239" s="1" t="s">
        <v>60</v>
      </c>
      <c r="Y239" s="1"/>
      <c r="Z239" s="1"/>
    </row>
    <row r="240" spans="1:26" ht="15.75" customHeight="1">
      <c r="A240" s="1">
        <v>1003</v>
      </c>
      <c r="B240" s="1" t="s">
        <v>720</v>
      </c>
      <c r="C240" s="1" t="s">
        <v>24</v>
      </c>
      <c r="D240" s="1" t="s">
        <v>25</v>
      </c>
      <c r="E240" s="1" t="s">
        <v>69</v>
      </c>
      <c r="F240" s="1" t="s">
        <v>27</v>
      </c>
      <c r="G240" s="1"/>
      <c r="H240" s="1" t="s">
        <v>28</v>
      </c>
      <c r="I240" s="1" t="s">
        <v>28</v>
      </c>
      <c r="J240" s="1" t="s">
        <v>29</v>
      </c>
      <c r="K240" s="1" t="s">
        <v>280</v>
      </c>
      <c r="L240" s="1"/>
      <c r="M240" s="1" t="s">
        <v>24</v>
      </c>
      <c r="N240" s="1" t="s">
        <v>723</v>
      </c>
      <c r="O240" s="1" t="s">
        <v>25</v>
      </c>
      <c r="P240" s="1" t="s">
        <v>69</v>
      </c>
      <c r="Q240" s="1" t="s">
        <v>110</v>
      </c>
      <c r="R240" s="1" t="s">
        <v>71</v>
      </c>
      <c r="S240" s="1"/>
      <c r="T240" s="1" t="s">
        <v>34</v>
      </c>
      <c r="U240" s="1" t="s">
        <v>6</v>
      </c>
      <c r="V240" s="1" t="s">
        <v>67</v>
      </c>
      <c r="W240" s="1" t="s">
        <v>6</v>
      </c>
      <c r="X240" s="1" t="s">
        <v>60</v>
      </c>
      <c r="Y240" s="1"/>
      <c r="Z240" s="1"/>
    </row>
    <row r="241" spans="1:26" ht="15.75" customHeight="1">
      <c r="A241" s="1">
        <v>1002</v>
      </c>
      <c r="B241" s="1" t="s">
        <v>724</v>
      </c>
      <c r="C241" s="1" t="s">
        <v>24</v>
      </c>
      <c r="D241" s="1" t="s">
        <v>25</v>
      </c>
      <c r="E241" s="1" t="s">
        <v>25</v>
      </c>
      <c r="F241" s="1" t="s">
        <v>140</v>
      </c>
      <c r="G241" s="1"/>
      <c r="H241" s="1" t="s">
        <v>69</v>
      </c>
      <c r="I241" s="1" t="s">
        <v>69</v>
      </c>
      <c r="J241" s="1" t="s">
        <v>69</v>
      </c>
      <c r="K241" s="1" t="s">
        <v>168</v>
      </c>
      <c r="L241" s="1"/>
      <c r="M241" s="1" t="s">
        <v>24</v>
      </c>
      <c r="N241" s="1"/>
      <c r="O241" s="1" t="s">
        <v>25</v>
      </c>
      <c r="P241" s="1" t="s">
        <v>69</v>
      </c>
      <c r="Q241" s="1" t="s">
        <v>110</v>
      </c>
      <c r="R241" s="1" t="s">
        <v>80</v>
      </c>
      <c r="S241" s="1"/>
      <c r="T241" s="1" t="s">
        <v>65</v>
      </c>
      <c r="U241" s="1" t="s">
        <v>50</v>
      </c>
      <c r="V241" s="1" t="s">
        <v>96</v>
      </c>
      <c r="W241" s="1" t="s">
        <v>51</v>
      </c>
      <c r="X241" s="1" t="s">
        <v>45</v>
      </c>
      <c r="Y241" s="1"/>
      <c r="Z241" s="1"/>
    </row>
    <row r="242" spans="1:26" ht="15.75" customHeight="1"/>
    <row r="243" spans="1:26" ht="15.75" customHeight="1"/>
    <row r="244" spans="1:26" ht="15.75" customHeight="1"/>
    <row r="245" spans="1:26" ht="15.75" customHeight="1"/>
    <row r="246" spans="1:26" ht="15.75" customHeight="1"/>
    <row r="247" spans="1:26" ht="15.75" customHeight="1"/>
    <row r="248" spans="1:26" ht="15.75" customHeight="1"/>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6"/>
  <sheetViews>
    <sheetView workbookViewId="0"/>
  </sheetViews>
  <sheetFormatPr defaultColWidth="14.42578125" defaultRowHeight="15" customHeight="1"/>
  <cols>
    <col min="1" max="1" width="76.85546875" customWidth="1"/>
  </cols>
  <sheetData>
    <row r="1" spans="1:2">
      <c r="A1" s="4" t="s">
        <v>737</v>
      </c>
      <c r="B1" s="4" t="s">
        <v>726</v>
      </c>
    </row>
    <row r="2" spans="1:2">
      <c r="A2" s="4" t="s">
        <v>29</v>
      </c>
      <c r="B2" s="3">
        <v>76</v>
      </c>
    </row>
    <row r="3" spans="1:2">
      <c r="A3" s="4" t="s">
        <v>69</v>
      </c>
      <c r="B3" s="3">
        <v>14</v>
      </c>
    </row>
    <row r="4" spans="1:2">
      <c r="A4" s="4" t="s">
        <v>25</v>
      </c>
      <c r="B4" s="3">
        <v>1</v>
      </c>
    </row>
    <row r="5" spans="1:2">
      <c r="A5" s="4" t="s">
        <v>26</v>
      </c>
      <c r="B5" s="3">
        <v>54</v>
      </c>
    </row>
    <row r="6" spans="1:2">
      <c r="A6" s="4" t="s">
        <v>28</v>
      </c>
      <c r="B6" s="3">
        <v>95</v>
      </c>
    </row>
  </sheetData>
  <pageMargins left="0" right="0" top="0" bottom="0" header="0" footer="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6"/>
  <sheetViews>
    <sheetView workbookViewId="0"/>
  </sheetViews>
  <sheetFormatPr defaultColWidth="14.42578125" defaultRowHeight="15" customHeight="1"/>
  <cols>
    <col min="1" max="1" width="69.42578125" customWidth="1"/>
  </cols>
  <sheetData>
    <row r="1" spans="1:2">
      <c r="A1" s="4" t="s">
        <v>738</v>
      </c>
      <c r="B1" s="4" t="s">
        <v>726</v>
      </c>
    </row>
    <row r="2" spans="1:2">
      <c r="A2" s="4" t="s">
        <v>29</v>
      </c>
      <c r="B2" s="3">
        <v>3</v>
      </c>
    </row>
    <row r="3" spans="1:2">
      <c r="A3" s="4" t="s">
        <v>69</v>
      </c>
      <c r="B3" s="3">
        <v>2</v>
      </c>
    </row>
    <row r="4" spans="1:2">
      <c r="A4" s="4" t="s">
        <v>25</v>
      </c>
      <c r="B4" s="3">
        <v>129</v>
      </c>
    </row>
    <row r="5" spans="1:2">
      <c r="A5" s="4" t="s">
        <v>26</v>
      </c>
      <c r="B5" s="3">
        <v>98</v>
      </c>
    </row>
    <row r="6" spans="1:2">
      <c r="A6" s="4" t="s">
        <v>28</v>
      </c>
      <c r="B6" s="3">
        <v>8</v>
      </c>
    </row>
  </sheetData>
  <pageMargins left="0" right="0" top="0" bottom="0" header="0" footer="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3"/>
  <sheetViews>
    <sheetView workbookViewId="0"/>
  </sheetViews>
  <sheetFormatPr defaultColWidth="14.42578125" defaultRowHeight="15" customHeight="1"/>
  <cols>
    <col min="1" max="1" width="78" customWidth="1"/>
  </cols>
  <sheetData>
    <row r="1" spans="1:2">
      <c r="A1" s="4" t="s">
        <v>739</v>
      </c>
      <c r="B1" s="4" t="s">
        <v>726</v>
      </c>
    </row>
    <row r="2" spans="1:2">
      <c r="A2" s="4" t="s">
        <v>24</v>
      </c>
      <c r="B2" s="3">
        <v>185</v>
      </c>
    </row>
    <row r="3" spans="1:2">
      <c r="A3" s="4" t="s">
        <v>740</v>
      </c>
      <c r="B3" s="3">
        <v>55</v>
      </c>
    </row>
  </sheetData>
  <pageMargins left="0" right="0" top="0" bottom="0" header="0" footer="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15"/>
  <sheetViews>
    <sheetView workbookViewId="0"/>
  </sheetViews>
  <sheetFormatPr defaultColWidth="14.42578125" defaultRowHeight="15" customHeight="1"/>
  <cols>
    <col min="1" max="1" width="71" customWidth="1"/>
  </cols>
  <sheetData>
    <row r="1" spans="1:2">
      <c r="A1" s="6" t="s">
        <v>741</v>
      </c>
      <c r="B1" s="4" t="s">
        <v>726</v>
      </c>
    </row>
    <row r="2" spans="1:2">
      <c r="A2" s="4" t="s">
        <v>742</v>
      </c>
      <c r="B2" s="3">
        <v>38</v>
      </c>
    </row>
    <row r="3" spans="1:2">
      <c r="A3" s="4" t="s">
        <v>598</v>
      </c>
      <c r="B3" s="3">
        <v>86</v>
      </c>
    </row>
    <row r="4" spans="1:2">
      <c r="A4" s="4" t="s">
        <v>743</v>
      </c>
      <c r="B4" s="3">
        <v>66</v>
      </c>
    </row>
    <row r="5" spans="1:2">
      <c r="A5" s="4" t="s">
        <v>744</v>
      </c>
      <c r="B5" s="3">
        <v>98</v>
      </c>
    </row>
    <row r="6" spans="1:2">
      <c r="A6" s="4" t="s">
        <v>745</v>
      </c>
      <c r="B6" s="3">
        <v>72</v>
      </c>
    </row>
    <row r="7" spans="1:2">
      <c r="A7" s="4" t="s">
        <v>746</v>
      </c>
      <c r="B7" s="3">
        <v>55</v>
      </c>
    </row>
    <row r="8" spans="1:2">
      <c r="A8" s="4" t="s">
        <v>747</v>
      </c>
      <c r="B8" s="3">
        <v>42</v>
      </c>
    </row>
    <row r="9" spans="1:2">
      <c r="A9" s="4" t="s">
        <v>748</v>
      </c>
      <c r="B9" s="3">
        <v>54</v>
      </c>
    </row>
    <row r="10" spans="1:2">
      <c r="A10" s="4" t="s">
        <v>749</v>
      </c>
      <c r="B10" s="3">
        <v>65</v>
      </c>
    </row>
    <row r="11" spans="1:2">
      <c r="A11" s="4" t="s">
        <v>750</v>
      </c>
      <c r="B11" s="3">
        <v>51</v>
      </c>
    </row>
    <row r="12" spans="1:2">
      <c r="A12" s="4" t="s">
        <v>751</v>
      </c>
      <c r="B12" s="3">
        <v>30</v>
      </c>
    </row>
    <row r="13" spans="1:2">
      <c r="A13" s="4" t="s">
        <v>752</v>
      </c>
      <c r="B13" s="3">
        <v>30</v>
      </c>
    </row>
    <row r="14" spans="1:2">
      <c r="A14" s="4" t="s">
        <v>753</v>
      </c>
      <c r="B14" s="3">
        <v>11</v>
      </c>
    </row>
    <row r="15" spans="1:2">
      <c r="A15" s="4" t="s">
        <v>6</v>
      </c>
      <c r="B15" s="3">
        <v>4</v>
      </c>
    </row>
  </sheetData>
  <pageMargins left="0" right="0" top="0" bottom="0" header="0" footer="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6"/>
  <sheetViews>
    <sheetView workbookViewId="0"/>
  </sheetViews>
  <sheetFormatPr defaultColWidth="14.42578125" defaultRowHeight="15" customHeight="1"/>
  <cols>
    <col min="1" max="1" width="42.140625" customWidth="1"/>
  </cols>
  <sheetData>
    <row r="1" spans="1:2">
      <c r="A1" s="4" t="s">
        <v>754</v>
      </c>
      <c r="B1" s="4" t="s">
        <v>726</v>
      </c>
    </row>
    <row r="2" spans="1:2">
      <c r="A2" s="4" t="s">
        <v>29</v>
      </c>
      <c r="B2" s="3">
        <v>77</v>
      </c>
    </row>
    <row r="3" spans="1:2">
      <c r="A3" s="4" t="s">
        <v>69</v>
      </c>
      <c r="B3" s="3">
        <v>16</v>
      </c>
    </row>
    <row r="4" spans="1:2">
      <c r="A4" s="4" t="s">
        <v>25</v>
      </c>
      <c r="B4" s="3">
        <v>10</v>
      </c>
    </row>
    <row r="5" spans="1:2">
      <c r="A5" s="4" t="s">
        <v>26</v>
      </c>
      <c r="B5" s="3">
        <v>71</v>
      </c>
    </row>
    <row r="6" spans="1:2">
      <c r="A6" s="4" t="s">
        <v>28</v>
      </c>
      <c r="B6" s="3">
        <v>66</v>
      </c>
    </row>
  </sheetData>
  <pageMargins left="0" right="0" top="0" bottom="0" header="0" footer="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6"/>
  <sheetViews>
    <sheetView workbookViewId="0"/>
  </sheetViews>
  <sheetFormatPr defaultColWidth="14.42578125" defaultRowHeight="15" customHeight="1"/>
  <cols>
    <col min="1" max="1" width="68.7109375" customWidth="1"/>
  </cols>
  <sheetData>
    <row r="1" spans="1:3">
      <c r="A1" s="7" t="s">
        <v>755</v>
      </c>
      <c r="B1" s="4" t="s">
        <v>756</v>
      </c>
      <c r="C1" s="4" t="s">
        <v>726</v>
      </c>
    </row>
    <row r="2" spans="1:3">
      <c r="A2" s="4" t="s">
        <v>29</v>
      </c>
      <c r="B2" s="3">
        <f t="shared" ref="B2:B6" si="0">(C2/240)*100</f>
        <v>40.833333330000002</v>
      </c>
      <c r="C2" s="3">
        <v>98</v>
      </c>
    </row>
    <row r="3" spans="1:3">
      <c r="A3" s="4" t="s">
        <v>69</v>
      </c>
      <c r="B3" s="3">
        <f t="shared" si="0"/>
        <v>9.5833333330000006</v>
      </c>
      <c r="C3" s="3">
        <v>23</v>
      </c>
    </row>
    <row r="4" spans="1:3">
      <c r="A4" s="4" t="s">
        <v>25</v>
      </c>
      <c r="B4" s="3">
        <f t="shared" si="0"/>
        <v>4.5833333329999997</v>
      </c>
      <c r="C4" s="3">
        <v>11</v>
      </c>
    </row>
    <row r="5" spans="1:3">
      <c r="A5" s="4" t="s">
        <v>26</v>
      </c>
      <c r="B5" s="3">
        <f t="shared" si="0"/>
        <v>20</v>
      </c>
      <c r="C5" s="3">
        <v>48</v>
      </c>
    </row>
    <row r="6" spans="1:3">
      <c r="A6" s="4" t="s">
        <v>28</v>
      </c>
      <c r="B6" s="3">
        <f t="shared" si="0"/>
        <v>25</v>
      </c>
      <c r="C6" s="3">
        <v>60</v>
      </c>
    </row>
  </sheetData>
  <pageMargins left="0" right="0" top="0" bottom="0" header="0" footer="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6"/>
  <sheetViews>
    <sheetView workbookViewId="0"/>
  </sheetViews>
  <sheetFormatPr defaultColWidth="14.42578125" defaultRowHeight="15" customHeight="1"/>
  <cols>
    <col min="1" max="1" width="84.42578125" customWidth="1"/>
  </cols>
  <sheetData>
    <row r="1" spans="1:3">
      <c r="A1" s="4" t="s">
        <v>757</v>
      </c>
      <c r="B1" s="4" t="s">
        <v>756</v>
      </c>
      <c r="C1" s="4" t="s">
        <v>758</v>
      </c>
    </row>
    <row r="2" spans="1:3">
      <c r="A2" s="4" t="s">
        <v>29</v>
      </c>
      <c r="B2" s="3">
        <v>18.75</v>
      </c>
      <c r="C2" s="3">
        <v>45</v>
      </c>
    </row>
    <row r="3" spans="1:3">
      <c r="A3" s="4" t="s">
        <v>69</v>
      </c>
      <c r="B3" s="3">
        <v>2.9166666666666665</v>
      </c>
      <c r="C3" s="3">
        <v>7</v>
      </c>
    </row>
    <row r="4" spans="1:3">
      <c r="A4" s="4" t="s">
        <v>25</v>
      </c>
      <c r="B4" s="3">
        <v>10</v>
      </c>
      <c r="C4" s="3">
        <v>24</v>
      </c>
    </row>
    <row r="5" spans="1:3">
      <c r="A5" s="4" t="s">
        <v>26</v>
      </c>
      <c r="B5" s="3">
        <v>37.083333333333336</v>
      </c>
      <c r="C5" s="3">
        <v>89</v>
      </c>
    </row>
    <row r="6" spans="1:3">
      <c r="A6" s="4" t="s">
        <v>28</v>
      </c>
      <c r="B6" s="3">
        <v>31.25</v>
      </c>
      <c r="C6" s="3">
        <v>75</v>
      </c>
    </row>
  </sheetData>
  <pageMargins left="0" right="0" top="0" bottom="0" header="0" footer="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12"/>
  <sheetViews>
    <sheetView workbookViewId="0"/>
  </sheetViews>
  <sheetFormatPr defaultColWidth="14.42578125" defaultRowHeight="15" customHeight="1"/>
  <cols>
    <col min="1" max="1" width="64.85546875" customWidth="1"/>
  </cols>
  <sheetData>
    <row r="1" spans="1:3">
      <c r="A1" s="4" t="s">
        <v>759</v>
      </c>
      <c r="B1" s="4" t="s">
        <v>726</v>
      </c>
      <c r="C1" s="4" t="s">
        <v>756</v>
      </c>
    </row>
    <row r="2" spans="1:3">
      <c r="A2" s="4" t="s">
        <v>587</v>
      </c>
      <c r="B2" s="3">
        <v>83</v>
      </c>
      <c r="C2" s="3">
        <f t="shared" ref="C2:C11" si="0">(B2/598)*100</f>
        <v>13.879598659999999</v>
      </c>
    </row>
    <row r="3" spans="1:3">
      <c r="A3" s="4" t="s">
        <v>760</v>
      </c>
      <c r="B3" s="3">
        <v>126</v>
      </c>
      <c r="C3" s="3">
        <f t="shared" si="0"/>
        <v>21.070234110000001</v>
      </c>
    </row>
    <row r="4" spans="1:3">
      <c r="A4" s="4" t="s">
        <v>478</v>
      </c>
      <c r="B4" s="3">
        <v>141</v>
      </c>
      <c r="C4" s="3">
        <f t="shared" si="0"/>
        <v>23.578595320000002</v>
      </c>
    </row>
    <row r="5" spans="1:3">
      <c r="A5" s="4" t="s">
        <v>761</v>
      </c>
      <c r="B5" s="3">
        <v>43</v>
      </c>
      <c r="C5" s="3">
        <f t="shared" si="0"/>
        <v>7.1906354520000004</v>
      </c>
    </row>
    <row r="6" spans="1:3">
      <c r="A6" s="4" t="s">
        <v>762</v>
      </c>
      <c r="B6" s="3">
        <v>133</v>
      </c>
      <c r="C6" s="3">
        <f t="shared" si="0"/>
        <v>22.240802680000002</v>
      </c>
    </row>
    <row r="7" spans="1:3">
      <c r="A7" s="4" t="s">
        <v>763</v>
      </c>
      <c r="B7" s="3">
        <v>36</v>
      </c>
      <c r="C7" s="3">
        <f t="shared" si="0"/>
        <v>6.0200668899999998</v>
      </c>
    </row>
    <row r="8" spans="1:3">
      <c r="A8" s="4" t="s">
        <v>764</v>
      </c>
      <c r="B8" s="3">
        <v>16</v>
      </c>
      <c r="C8" s="3">
        <f t="shared" si="0"/>
        <v>2.6755852839999998</v>
      </c>
    </row>
    <row r="9" spans="1:3">
      <c r="A9" s="4" t="s">
        <v>765</v>
      </c>
      <c r="B9" s="3">
        <v>6</v>
      </c>
      <c r="C9" s="3">
        <f t="shared" si="0"/>
        <v>1.0033444819999999</v>
      </c>
    </row>
    <row r="10" spans="1:3">
      <c r="A10" s="4" t="s">
        <v>766</v>
      </c>
      <c r="B10" s="3">
        <v>5</v>
      </c>
      <c r="C10" s="3">
        <f t="shared" si="0"/>
        <v>0.83612040129999998</v>
      </c>
    </row>
    <row r="11" spans="1:3">
      <c r="A11" s="4" t="s">
        <v>6</v>
      </c>
      <c r="B11" s="3">
        <v>9</v>
      </c>
      <c r="C11" s="3">
        <f t="shared" si="0"/>
        <v>1.5050167219999999</v>
      </c>
    </row>
    <row r="12" spans="1:3">
      <c r="B12" s="3">
        <f>SUM(B2:B11)</f>
        <v>598</v>
      </c>
    </row>
  </sheetData>
  <pageMargins left="0" right="0" top="0" bottom="0" header="0" footer="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C6"/>
  <sheetViews>
    <sheetView workbookViewId="0"/>
  </sheetViews>
  <sheetFormatPr defaultColWidth="14.42578125" defaultRowHeight="15" customHeight="1"/>
  <cols>
    <col min="1" max="1" width="66.85546875" customWidth="1"/>
  </cols>
  <sheetData>
    <row r="1" spans="1:3">
      <c r="A1" s="4" t="s">
        <v>767</v>
      </c>
      <c r="B1" s="4" t="s">
        <v>756</v>
      </c>
      <c r="C1" s="4" t="s">
        <v>726</v>
      </c>
    </row>
    <row r="2" spans="1:3">
      <c r="A2" s="4" t="s">
        <v>29</v>
      </c>
      <c r="B2" s="3">
        <f t="shared" ref="B2:B6" si="0">(C2/240)*100</f>
        <v>36.25</v>
      </c>
      <c r="C2" s="3">
        <v>87</v>
      </c>
    </row>
    <row r="3" spans="1:3">
      <c r="A3" s="4" t="s">
        <v>69</v>
      </c>
      <c r="B3" s="3">
        <f t="shared" si="0"/>
        <v>5.4166666670000003</v>
      </c>
      <c r="C3" s="3">
        <v>13</v>
      </c>
    </row>
    <row r="4" spans="1:3">
      <c r="A4" s="4" t="s">
        <v>25</v>
      </c>
      <c r="B4" s="3">
        <f t="shared" si="0"/>
        <v>3.75</v>
      </c>
      <c r="C4" s="3">
        <v>9</v>
      </c>
    </row>
    <row r="5" spans="1:3">
      <c r="A5" s="4" t="s">
        <v>26</v>
      </c>
      <c r="B5" s="3">
        <f t="shared" si="0"/>
        <v>22.5</v>
      </c>
      <c r="C5" s="3">
        <v>54</v>
      </c>
    </row>
    <row r="6" spans="1:3">
      <c r="A6" s="4" t="s">
        <v>28</v>
      </c>
      <c r="B6" s="3">
        <f t="shared" si="0"/>
        <v>32.083333330000002</v>
      </c>
      <c r="C6" s="3">
        <v>77</v>
      </c>
    </row>
  </sheetData>
  <pageMargins left="0" right="0" top="0" bottom="0" header="0" footer="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H10"/>
  <sheetViews>
    <sheetView workbookViewId="0"/>
  </sheetViews>
  <sheetFormatPr defaultColWidth="14.42578125" defaultRowHeight="15" customHeight="1"/>
  <cols>
    <col min="1" max="1" width="28.7109375" customWidth="1"/>
  </cols>
  <sheetData>
    <row r="1" spans="1:8">
      <c r="A1" s="4" t="s">
        <v>768</v>
      </c>
      <c r="B1" s="4" t="s">
        <v>756</v>
      </c>
      <c r="C1" s="4" t="s">
        <v>726</v>
      </c>
    </row>
    <row r="2" spans="1:8">
      <c r="A2" s="4" t="s">
        <v>769</v>
      </c>
      <c r="B2" s="3">
        <f t="shared" ref="B2:B3" si="0">(C2/240)*100</f>
        <v>97.916666669999998</v>
      </c>
      <c r="C2" s="3">
        <v>235</v>
      </c>
    </row>
    <row r="3" spans="1:8">
      <c r="A3" s="4" t="s">
        <v>740</v>
      </c>
      <c r="B3" s="3">
        <f t="shared" si="0"/>
        <v>2.0833333330000001</v>
      </c>
      <c r="C3" s="3">
        <v>5</v>
      </c>
    </row>
    <row r="10" spans="1:8">
      <c r="H10" s="8"/>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256"/>
  <sheetViews>
    <sheetView workbookViewId="0"/>
  </sheetViews>
  <sheetFormatPr defaultColWidth="14.42578125" defaultRowHeight="15" customHeight="1"/>
  <cols>
    <col min="11" max="11" width="38" customWidth="1"/>
    <col min="14" max="14" width="46.140625" customWidth="1"/>
  </cols>
  <sheetData>
    <row r="1" spans="1:25">
      <c r="A1" s="1" t="s">
        <v>0</v>
      </c>
      <c r="B1" s="1" t="s">
        <v>1</v>
      </c>
      <c r="C1" s="1" t="s">
        <v>2</v>
      </c>
      <c r="D1" s="1" t="s">
        <v>3</v>
      </c>
      <c r="E1" s="1" t="s">
        <v>4</v>
      </c>
      <c r="F1" s="1" t="s">
        <v>5</v>
      </c>
      <c r="G1" s="1" t="s">
        <v>6</v>
      </c>
      <c r="H1" s="1" t="s">
        <v>7</v>
      </c>
      <c r="I1" s="1" t="s">
        <v>8</v>
      </c>
      <c r="J1" s="1" t="s">
        <v>9</v>
      </c>
      <c r="K1" s="1" t="s">
        <v>10</v>
      </c>
      <c r="L1" s="1" t="s">
        <v>6</v>
      </c>
      <c r="M1" s="1" t="s">
        <v>11</v>
      </c>
      <c r="N1" s="1" t="s">
        <v>12</v>
      </c>
      <c r="O1" s="1" t="s">
        <v>13</v>
      </c>
      <c r="P1" s="1" t="s">
        <v>14</v>
      </c>
      <c r="Q1" s="1" t="s">
        <v>15</v>
      </c>
      <c r="R1" s="1" t="s">
        <v>16</v>
      </c>
      <c r="S1" s="1" t="s">
        <v>6</v>
      </c>
      <c r="T1" s="1" t="s">
        <v>17</v>
      </c>
      <c r="U1" s="1" t="s">
        <v>18</v>
      </c>
      <c r="V1" s="1" t="s">
        <v>19</v>
      </c>
      <c r="W1" s="1" t="s">
        <v>20</v>
      </c>
      <c r="X1" s="1" t="s">
        <v>21</v>
      </c>
      <c r="Y1" s="1" t="s">
        <v>22</v>
      </c>
    </row>
    <row r="2" spans="1:25">
      <c r="A2" s="1">
        <v>1241</v>
      </c>
      <c r="B2" s="1" t="s">
        <v>23</v>
      </c>
      <c r="C2" s="1" t="s">
        <v>24</v>
      </c>
      <c r="D2" s="1" t="s">
        <v>25</v>
      </c>
      <c r="E2" s="1" t="s">
        <v>26</v>
      </c>
      <c r="F2" s="1" t="s">
        <v>27</v>
      </c>
      <c r="G2" s="1"/>
      <c r="H2" s="1" t="s">
        <v>28</v>
      </c>
      <c r="I2" s="1" t="s">
        <v>26</v>
      </c>
      <c r="J2" s="1" t="s">
        <v>29</v>
      </c>
      <c r="K2" s="1" t="s">
        <v>30</v>
      </c>
      <c r="L2" s="1"/>
      <c r="M2" s="1" t="s">
        <v>31</v>
      </c>
      <c r="N2" s="1"/>
      <c r="O2" s="1" t="s">
        <v>25</v>
      </c>
      <c r="P2" s="1" t="s">
        <v>29</v>
      </c>
      <c r="Q2" s="1" t="s">
        <v>32</v>
      </c>
      <c r="R2" s="1" t="s">
        <v>33</v>
      </c>
      <c r="S2" s="1"/>
      <c r="T2" s="1" t="s">
        <v>34</v>
      </c>
      <c r="U2" s="1" t="s">
        <v>35</v>
      </c>
      <c r="V2" s="1" t="s">
        <v>36</v>
      </c>
      <c r="W2" s="1" t="s">
        <v>37</v>
      </c>
      <c r="X2" s="1" t="s">
        <v>38</v>
      </c>
      <c r="Y2" s="1"/>
    </row>
    <row r="3" spans="1:25">
      <c r="A3" s="1">
        <v>1240</v>
      </c>
      <c r="B3" s="1" t="s">
        <v>39</v>
      </c>
      <c r="C3" s="1" t="s">
        <v>24</v>
      </c>
      <c r="D3" s="1" t="s">
        <v>25</v>
      </c>
      <c r="E3" s="1" t="s">
        <v>28</v>
      </c>
      <c r="F3" s="1" t="s">
        <v>40</v>
      </c>
      <c r="G3" s="1"/>
      <c r="H3" s="1" t="s">
        <v>28</v>
      </c>
      <c r="I3" s="1" t="s">
        <v>28</v>
      </c>
      <c r="J3" s="1" t="s">
        <v>28</v>
      </c>
      <c r="K3" s="1" t="s">
        <v>41</v>
      </c>
      <c r="L3" s="1"/>
      <c r="M3" s="1" t="s">
        <v>24</v>
      </c>
      <c r="N3" s="1" t="s">
        <v>42</v>
      </c>
      <c r="O3" s="1" t="s">
        <v>25</v>
      </c>
      <c r="P3" s="1" t="s">
        <v>28</v>
      </c>
      <c r="Q3" s="1" t="s">
        <v>32</v>
      </c>
      <c r="R3" s="1" t="s">
        <v>6</v>
      </c>
      <c r="S3" s="1" t="s">
        <v>43</v>
      </c>
      <c r="T3" s="1" t="s">
        <v>44</v>
      </c>
      <c r="U3" s="1" t="s">
        <v>6</v>
      </c>
      <c r="V3" s="1" t="s">
        <v>36</v>
      </c>
      <c r="W3" s="1" t="s">
        <v>6</v>
      </c>
      <c r="X3" s="1" t="s">
        <v>45</v>
      </c>
      <c r="Y3" s="1"/>
    </row>
    <row r="4" spans="1:25">
      <c r="A4" s="1">
        <v>1239</v>
      </c>
      <c r="B4" s="1" t="s">
        <v>46</v>
      </c>
      <c r="C4" s="1" t="s">
        <v>24</v>
      </c>
      <c r="D4" s="1" t="s">
        <v>25</v>
      </c>
      <c r="E4" s="1" t="s">
        <v>28</v>
      </c>
      <c r="F4" s="1" t="s">
        <v>47</v>
      </c>
      <c r="G4" s="1"/>
      <c r="H4" s="1" t="s">
        <v>29</v>
      </c>
      <c r="I4" s="1" t="s">
        <v>29</v>
      </c>
      <c r="J4" s="1" t="s">
        <v>26</v>
      </c>
      <c r="K4" s="1" t="s">
        <v>48</v>
      </c>
      <c r="L4" s="1"/>
      <c r="M4" s="1" t="s">
        <v>31</v>
      </c>
      <c r="N4" s="1"/>
      <c r="O4" s="1" t="s">
        <v>26</v>
      </c>
      <c r="P4" s="1" t="s">
        <v>26</v>
      </c>
      <c r="Q4" s="1" t="s">
        <v>49</v>
      </c>
      <c r="R4" s="1" t="s">
        <v>33</v>
      </c>
      <c r="S4" s="1"/>
      <c r="T4" s="1" t="s">
        <v>44</v>
      </c>
      <c r="U4" s="1" t="s">
        <v>50</v>
      </c>
      <c r="V4" s="1" t="s">
        <v>36</v>
      </c>
      <c r="W4" s="1" t="s">
        <v>51</v>
      </c>
      <c r="X4" s="1" t="s">
        <v>38</v>
      </c>
      <c r="Y4" s="1"/>
    </row>
    <row r="5" spans="1:25">
      <c r="A5" s="1">
        <v>1238</v>
      </c>
      <c r="B5" s="1" t="s">
        <v>52</v>
      </c>
      <c r="C5" s="1" t="s">
        <v>24</v>
      </c>
      <c r="D5" s="1" t="s">
        <v>25</v>
      </c>
      <c r="E5" s="1" t="s">
        <v>29</v>
      </c>
      <c r="F5" s="1" t="s">
        <v>53</v>
      </c>
      <c r="G5" s="1"/>
      <c r="H5" s="1" t="s">
        <v>28</v>
      </c>
      <c r="I5" s="1" t="s">
        <v>29</v>
      </c>
      <c r="J5" s="1" t="s">
        <v>29</v>
      </c>
      <c r="K5" s="1" t="s">
        <v>54</v>
      </c>
      <c r="L5" s="1"/>
      <c r="M5" s="1" t="s">
        <v>24</v>
      </c>
      <c r="N5" s="1" t="s">
        <v>55</v>
      </c>
      <c r="O5" s="1" t="s">
        <v>25</v>
      </c>
      <c r="P5" s="1" t="s">
        <v>28</v>
      </c>
      <c r="Q5" s="1" t="s">
        <v>56</v>
      </c>
      <c r="R5" s="1" t="s">
        <v>57</v>
      </c>
      <c r="S5" s="1"/>
      <c r="T5" s="1" t="s">
        <v>58</v>
      </c>
      <c r="U5" s="1" t="s">
        <v>35</v>
      </c>
      <c r="V5" s="1" t="s">
        <v>59</v>
      </c>
      <c r="W5" s="1" t="s">
        <v>51</v>
      </c>
      <c r="X5" s="1" t="s">
        <v>60</v>
      </c>
      <c r="Y5" s="1"/>
    </row>
    <row r="6" spans="1:25">
      <c r="A6" s="1">
        <v>1237</v>
      </c>
      <c r="B6" s="1" t="s">
        <v>61</v>
      </c>
      <c r="C6" s="1" t="s">
        <v>24</v>
      </c>
      <c r="D6" s="1" t="s">
        <v>26</v>
      </c>
      <c r="E6" s="1" t="s">
        <v>29</v>
      </c>
      <c r="F6" s="1" t="s">
        <v>62</v>
      </c>
      <c r="G6" s="1"/>
      <c r="H6" s="1" t="s">
        <v>29</v>
      </c>
      <c r="I6" s="1" t="s">
        <v>29</v>
      </c>
      <c r="J6" s="1" t="s">
        <v>29</v>
      </c>
      <c r="K6" s="1" t="s">
        <v>63</v>
      </c>
      <c r="L6" s="1"/>
      <c r="M6" s="1" t="s">
        <v>24</v>
      </c>
      <c r="N6" s="1"/>
      <c r="O6" s="1" t="s">
        <v>26</v>
      </c>
      <c r="P6" s="1" t="s">
        <v>28</v>
      </c>
      <c r="Q6" s="1" t="s">
        <v>56</v>
      </c>
      <c r="R6" s="1" t="s">
        <v>64</v>
      </c>
      <c r="S6" s="1"/>
      <c r="T6" s="1" t="s">
        <v>65</v>
      </c>
      <c r="U6" s="1" t="s">
        <v>66</v>
      </c>
      <c r="V6" s="1" t="s">
        <v>67</v>
      </c>
      <c r="W6" s="1" t="s">
        <v>51</v>
      </c>
      <c r="X6" s="1" t="s">
        <v>60</v>
      </c>
      <c r="Y6" s="1"/>
    </row>
    <row r="7" spans="1:25">
      <c r="A7" s="1">
        <v>1236</v>
      </c>
      <c r="B7" s="1" t="s">
        <v>68</v>
      </c>
      <c r="C7" s="1" t="s">
        <v>24</v>
      </c>
      <c r="D7" s="1" t="s">
        <v>26</v>
      </c>
      <c r="E7" s="1" t="s">
        <v>28</v>
      </c>
      <c r="F7" s="1" t="s">
        <v>40</v>
      </c>
      <c r="G7" s="1"/>
      <c r="H7" s="1" t="s">
        <v>25</v>
      </c>
      <c r="I7" s="1" t="s">
        <v>29</v>
      </c>
      <c r="J7" s="1" t="s">
        <v>69</v>
      </c>
      <c r="K7" s="1" t="s">
        <v>70</v>
      </c>
      <c r="L7" s="1"/>
      <c r="M7" s="1" t="s">
        <v>24</v>
      </c>
      <c r="N7" s="1"/>
      <c r="O7" s="1" t="s">
        <v>26</v>
      </c>
      <c r="P7" s="1" t="s">
        <v>28</v>
      </c>
      <c r="Q7" s="1" t="s">
        <v>32</v>
      </c>
      <c r="R7" s="1" t="s">
        <v>71</v>
      </c>
      <c r="S7" s="1"/>
      <c r="T7" s="1" t="s">
        <v>44</v>
      </c>
      <c r="U7" s="1" t="s">
        <v>35</v>
      </c>
      <c r="V7" s="1" t="s">
        <v>67</v>
      </c>
      <c r="W7" s="1" t="s">
        <v>51</v>
      </c>
      <c r="X7" s="1" t="s">
        <v>38</v>
      </c>
      <c r="Y7" s="1"/>
    </row>
    <row r="8" spans="1:25">
      <c r="A8" s="1">
        <v>1235</v>
      </c>
      <c r="B8" s="1" t="s">
        <v>72</v>
      </c>
      <c r="C8" s="1" t="s">
        <v>24</v>
      </c>
      <c r="D8" s="1" t="s">
        <v>25</v>
      </c>
      <c r="E8" s="1" t="s">
        <v>28</v>
      </c>
      <c r="F8" s="1" t="s">
        <v>73</v>
      </c>
      <c r="G8" s="1"/>
      <c r="H8" s="1" t="s">
        <v>28</v>
      </c>
      <c r="I8" s="1" t="s">
        <v>28</v>
      </c>
      <c r="J8" s="1" t="s">
        <v>26</v>
      </c>
      <c r="K8" s="1" t="s">
        <v>74</v>
      </c>
      <c r="L8" s="1"/>
      <c r="M8" s="1" t="s">
        <v>31</v>
      </c>
      <c r="N8" s="1"/>
      <c r="O8" s="1" t="s">
        <v>26</v>
      </c>
      <c r="P8" s="1" t="s">
        <v>28</v>
      </c>
      <c r="Q8" s="1" t="s">
        <v>49</v>
      </c>
      <c r="R8" s="1" t="s">
        <v>75</v>
      </c>
      <c r="S8" s="1"/>
      <c r="T8" s="1" t="s">
        <v>44</v>
      </c>
      <c r="U8" s="1" t="s">
        <v>76</v>
      </c>
      <c r="V8" s="1" t="s">
        <v>59</v>
      </c>
      <c r="W8" s="1" t="s">
        <v>37</v>
      </c>
      <c r="X8" s="1" t="s">
        <v>38</v>
      </c>
      <c r="Y8" s="1"/>
    </row>
    <row r="9" spans="1:25">
      <c r="A9" s="1">
        <v>1234</v>
      </c>
      <c r="B9" s="1" t="s">
        <v>77</v>
      </c>
      <c r="C9" s="1" t="s">
        <v>24</v>
      </c>
      <c r="D9" s="1" t="s">
        <v>25</v>
      </c>
      <c r="E9" s="1" t="s">
        <v>28</v>
      </c>
      <c r="F9" s="1" t="s">
        <v>27</v>
      </c>
      <c r="G9" s="1"/>
      <c r="H9" s="1" t="s">
        <v>26</v>
      </c>
      <c r="I9" s="1" t="s">
        <v>26</v>
      </c>
      <c r="J9" s="1" t="s">
        <v>28</v>
      </c>
      <c r="K9" s="1" t="s">
        <v>78</v>
      </c>
      <c r="L9" s="1"/>
      <c r="M9" s="1" t="s">
        <v>24</v>
      </c>
      <c r="N9" s="1" t="s">
        <v>79</v>
      </c>
      <c r="O9" s="1" t="s">
        <v>26</v>
      </c>
      <c r="P9" s="1" t="s">
        <v>28</v>
      </c>
      <c r="Q9" s="1" t="s">
        <v>32</v>
      </c>
      <c r="R9" s="1" t="s">
        <v>80</v>
      </c>
      <c r="S9" s="1"/>
      <c r="T9" s="1" t="s">
        <v>44</v>
      </c>
      <c r="U9" s="1" t="s">
        <v>81</v>
      </c>
      <c r="V9" s="1" t="s">
        <v>59</v>
      </c>
      <c r="W9" s="1" t="s">
        <v>6</v>
      </c>
      <c r="X9" s="1" t="s">
        <v>38</v>
      </c>
      <c r="Y9" s="1"/>
    </row>
    <row r="10" spans="1:25">
      <c r="A10" s="1">
        <v>1233</v>
      </c>
      <c r="B10" s="1" t="s">
        <v>82</v>
      </c>
      <c r="C10" s="1" t="s">
        <v>24</v>
      </c>
      <c r="D10" s="1" t="s">
        <v>25</v>
      </c>
      <c r="E10" s="1" t="s">
        <v>26</v>
      </c>
      <c r="F10" s="1" t="s">
        <v>40</v>
      </c>
      <c r="G10" s="1"/>
      <c r="H10" s="1" t="s">
        <v>25</v>
      </c>
      <c r="I10" s="1" t="s">
        <v>69</v>
      </c>
      <c r="J10" s="1" t="s">
        <v>26</v>
      </c>
      <c r="K10" s="1" t="s">
        <v>83</v>
      </c>
      <c r="L10" s="1"/>
      <c r="M10" s="1" t="s">
        <v>24</v>
      </c>
      <c r="N10" s="1"/>
      <c r="O10" s="1" t="s">
        <v>25</v>
      </c>
      <c r="P10" s="1" t="s">
        <v>29</v>
      </c>
      <c r="Q10" s="1" t="s">
        <v>49</v>
      </c>
      <c r="R10" s="1" t="s">
        <v>33</v>
      </c>
      <c r="S10" s="1"/>
      <c r="T10" s="1" t="s">
        <v>44</v>
      </c>
      <c r="U10" s="1" t="s">
        <v>35</v>
      </c>
      <c r="V10" s="1" t="s">
        <v>67</v>
      </c>
      <c r="W10" s="1" t="s">
        <v>51</v>
      </c>
      <c r="X10" s="1" t="s">
        <v>38</v>
      </c>
      <c r="Y10" s="1"/>
    </row>
    <row r="11" spans="1:25">
      <c r="A11" s="1">
        <v>1232</v>
      </c>
      <c r="B11" s="1" t="s">
        <v>84</v>
      </c>
      <c r="C11" s="1" t="s">
        <v>24</v>
      </c>
      <c r="D11" s="1" t="s">
        <v>25</v>
      </c>
      <c r="E11" s="1" t="s">
        <v>29</v>
      </c>
      <c r="F11" s="1" t="s">
        <v>85</v>
      </c>
      <c r="G11" s="1"/>
      <c r="H11" s="1" t="s">
        <v>26</v>
      </c>
      <c r="I11" s="1" t="s">
        <v>29</v>
      </c>
      <c r="J11" s="1" t="s">
        <v>29</v>
      </c>
      <c r="K11" s="1" t="s">
        <v>83</v>
      </c>
      <c r="L11" s="1"/>
      <c r="M11" s="1" t="s">
        <v>24</v>
      </c>
      <c r="N11" s="1"/>
      <c r="O11" s="1" t="s">
        <v>25</v>
      </c>
      <c r="P11" s="1" t="s">
        <v>69</v>
      </c>
      <c r="Q11" s="1" t="s">
        <v>32</v>
      </c>
      <c r="R11" s="1" t="s">
        <v>71</v>
      </c>
      <c r="S11" s="1"/>
      <c r="T11" s="1" t="s">
        <v>65</v>
      </c>
      <c r="U11" s="1" t="s">
        <v>66</v>
      </c>
      <c r="V11" s="1" t="s">
        <v>67</v>
      </c>
      <c r="W11" s="1" t="s">
        <v>6</v>
      </c>
      <c r="X11" s="1" t="s">
        <v>45</v>
      </c>
      <c r="Y11" s="1"/>
    </row>
    <row r="12" spans="1:25">
      <c r="A12" s="1">
        <v>1231</v>
      </c>
      <c r="B12" s="1" t="s">
        <v>86</v>
      </c>
      <c r="C12" s="1" t="s">
        <v>24</v>
      </c>
      <c r="D12" s="1" t="s">
        <v>25</v>
      </c>
      <c r="E12" s="1" t="s">
        <v>29</v>
      </c>
      <c r="F12" s="1" t="s">
        <v>47</v>
      </c>
      <c r="G12" s="1"/>
      <c r="H12" s="1" t="s">
        <v>29</v>
      </c>
      <c r="I12" s="1" t="s">
        <v>69</v>
      </c>
      <c r="J12" s="1" t="s">
        <v>69</v>
      </c>
      <c r="K12" s="1" t="s">
        <v>87</v>
      </c>
      <c r="L12" s="1"/>
      <c r="M12" s="1" t="s">
        <v>24</v>
      </c>
      <c r="N12" s="1" t="s">
        <v>88</v>
      </c>
      <c r="O12" s="1" t="s">
        <v>25</v>
      </c>
      <c r="P12" s="1" t="s">
        <v>29</v>
      </c>
      <c r="Q12" s="1" t="s">
        <v>56</v>
      </c>
      <c r="R12" s="1" t="s">
        <v>6</v>
      </c>
      <c r="S12" s="1" t="s">
        <v>89</v>
      </c>
      <c r="T12" s="1" t="s">
        <v>90</v>
      </c>
      <c r="U12" s="1" t="s">
        <v>35</v>
      </c>
      <c r="V12" s="1" t="s">
        <v>59</v>
      </c>
      <c r="W12" s="1" t="s">
        <v>6</v>
      </c>
      <c r="X12" s="1" t="s">
        <v>60</v>
      </c>
      <c r="Y12" s="1"/>
    </row>
    <row r="13" spans="1:25">
      <c r="A13" s="1">
        <v>1230</v>
      </c>
      <c r="B13" s="1" t="s">
        <v>91</v>
      </c>
      <c r="C13" s="1" t="s">
        <v>24</v>
      </c>
      <c r="D13" s="1" t="s">
        <v>25</v>
      </c>
      <c r="E13" s="1" t="s">
        <v>26</v>
      </c>
      <c r="F13" s="1" t="s">
        <v>92</v>
      </c>
      <c r="G13" s="1"/>
      <c r="H13" s="1" t="s">
        <v>29</v>
      </c>
      <c r="I13" s="1" t="s">
        <v>29</v>
      </c>
      <c r="J13" s="1" t="s">
        <v>29</v>
      </c>
      <c r="K13" s="1" t="s">
        <v>93</v>
      </c>
      <c r="L13" s="1"/>
      <c r="M13" s="1" t="s">
        <v>24</v>
      </c>
      <c r="N13" s="1" t="s">
        <v>94</v>
      </c>
      <c r="O13" s="1" t="s">
        <v>25</v>
      </c>
      <c r="P13" s="1" t="s">
        <v>29</v>
      </c>
      <c r="Q13" s="1" t="s">
        <v>56</v>
      </c>
      <c r="R13" s="1" t="s">
        <v>71</v>
      </c>
      <c r="S13" s="1"/>
      <c r="T13" s="1" t="s">
        <v>44</v>
      </c>
      <c r="U13" s="1" t="s">
        <v>95</v>
      </c>
      <c r="V13" s="1" t="s">
        <v>96</v>
      </c>
      <c r="W13" s="1" t="s">
        <v>6</v>
      </c>
      <c r="X13" s="1" t="s">
        <v>60</v>
      </c>
      <c r="Y13" s="1"/>
    </row>
    <row r="14" spans="1:25">
      <c r="A14" s="1">
        <v>1229</v>
      </c>
      <c r="B14" s="1" t="s">
        <v>97</v>
      </c>
      <c r="C14" s="1" t="s">
        <v>24</v>
      </c>
      <c r="D14" s="1" t="s">
        <v>26</v>
      </c>
      <c r="E14" s="1" t="s">
        <v>29</v>
      </c>
      <c r="F14" s="1" t="s">
        <v>98</v>
      </c>
      <c r="G14" s="1"/>
      <c r="H14" s="1" t="s">
        <v>29</v>
      </c>
      <c r="I14" s="1" t="s">
        <v>29</v>
      </c>
      <c r="J14" s="1" t="s">
        <v>29</v>
      </c>
      <c r="K14" s="1" t="s">
        <v>99</v>
      </c>
      <c r="L14" s="1"/>
      <c r="M14" s="1" t="s">
        <v>24</v>
      </c>
      <c r="N14" s="2" t="s">
        <v>100</v>
      </c>
      <c r="O14" s="1" t="s">
        <v>26</v>
      </c>
      <c r="P14" s="1" t="s">
        <v>29</v>
      </c>
      <c r="Q14" s="1" t="s">
        <v>56</v>
      </c>
      <c r="R14" s="1" t="s">
        <v>71</v>
      </c>
      <c r="S14" s="1"/>
      <c r="T14" s="1" t="s">
        <v>101</v>
      </c>
      <c r="U14" s="1" t="s">
        <v>35</v>
      </c>
      <c r="V14" s="1" t="s">
        <v>67</v>
      </c>
      <c r="W14" s="1" t="s">
        <v>51</v>
      </c>
      <c r="X14" s="1" t="s">
        <v>60</v>
      </c>
      <c r="Y14" s="1"/>
    </row>
    <row r="15" spans="1:25">
      <c r="A15" s="1">
        <v>1228</v>
      </c>
      <c r="B15" s="1" t="s">
        <v>102</v>
      </c>
      <c r="C15" s="1" t="s">
        <v>24</v>
      </c>
      <c r="D15" s="1" t="s">
        <v>25</v>
      </c>
      <c r="E15" s="1" t="s">
        <v>29</v>
      </c>
      <c r="F15" s="1" t="s">
        <v>98</v>
      </c>
      <c r="G15" s="1"/>
      <c r="H15" s="1" t="s">
        <v>29</v>
      </c>
      <c r="I15" s="1" t="s">
        <v>29</v>
      </c>
      <c r="J15" s="1" t="s">
        <v>29</v>
      </c>
      <c r="K15" s="1" t="s">
        <v>103</v>
      </c>
      <c r="L15" s="1"/>
      <c r="M15" s="1" t="s">
        <v>24</v>
      </c>
      <c r="N15" s="1" t="s">
        <v>104</v>
      </c>
      <c r="O15" s="1" t="s">
        <v>25</v>
      </c>
      <c r="P15" s="1" t="s">
        <v>29</v>
      </c>
      <c r="Q15" s="1" t="s">
        <v>32</v>
      </c>
      <c r="R15" s="1" t="s">
        <v>6</v>
      </c>
      <c r="S15" s="1" t="s">
        <v>105</v>
      </c>
      <c r="T15" s="1" t="s">
        <v>44</v>
      </c>
      <c r="U15" s="1" t="s">
        <v>50</v>
      </c>
      <c r="V15" s="1" t="s">
        <v>96</v>
      </c>
      <c r="W15" s="1" t="s">
        <v>106</v>
      </c>
      <c r="X15" s="1" t="s">
        <v>38</v>
      </c>
      <c r="Y15" s="1"/>
    </row>
    <row r="16" spans="1:25">
      <c r="A16" s="1">
        <v>1227</v>
      </c>
      <c r="B16" s="1" t="s">
        <v>107</v>
      </c>
      <c r="C16" s="1" t="s">
        <v>24</v>
      </c>
      <c r="D16" s="1" t="s">
        <v>26</v>
      </c>
      <c r="E16" s="1" t="s">
        <v>29</v>
      </c>
      <c r="F16" s="1" t="s">
        <v>47</v>
      </c>
      <c r="G16" s="1"/>
      <c r="H16" s="1" t="s">
        <v>28</v>
      </c>
      <c r="I16" s="1" t="s">
        <v>69</v>
      </c>
      <c r="J16" s="1" t="s">
        <v>28</v>
      </c>
      <c r="K16" s="1" t="s">
        <v>108</v>
      </c>
      <c r="L16" s="1"/>
      <c r="M16" s="1" t="s">
        <v>24</v>
      </c>
      <c r="N16" s="2" t="s">
        <v>109</v>
      </c>
      <c r="O16" s="1" t="s">
        <v>26</v>
      </c>
      <c r="P16" s="1" t="s">
        <v>29</v>
      </c>
      <c r="Q16" s="1" t="s">
        <v>110</v>
      </c>
      <c r="R16" s="1" t="s">
        <v>111</v>
      </c>
      <c r="S16" s="1"/>
      <c r="T16" s="1" t="s">
        <v>65</v>
      </c>
      <c r="U16" s="1" t="s">
        <v>35</v>
      </c>
      <c r="V16" s="1" t="s">
        <v>36</v>
      </c>
      <c r="W16" s="1" t="s">
        <v>112</v>
      </c>
      <c r="X16" s="1" t="s">
        <v>60</v>
      </c>
      <c r="Y16" s="1"/>
    </row>
    <row r="17" spans="1:25">
      <c r="A17" s="1">
        <v>1226</v>
      </c>
      <c r="B17" s="1" t="s">
        <v>113</v>
      </c>
      <c r="C17" s="1" t="s">
        <v>24</v>
      </c>
      <c r="D17" s="1" t="s">
        <v>26</v>
      </c>
      <c r="E17" s="1" t="s">
        <v>28</v>
      </c>
      <c r="F17" s="1" t="s">
        <v>114</v>
      </c>
      <c r="G17" s="1"/>
      <c r="H17" s="1" t="s">
        <v>26</v>
      </c>
      <c r="I17" s="1" t="s">
        <v>28</v>
      </c>
      <c r="J17" s="1" t="s">
        <v>26</v>
      </c>
      <c r="K17" s="1" t="s">
        <v>115</v>
      </c>
      <c r="L17" s="1"/>
      <c r="M17" s="1" t="s">
        <v>31</v>
      </c>
      <c r="N17" s="1" t="s">
        <v>116</v>
      </c>
      <c r="O17" s="1" t="s">
        <v>26</v>
      </c>
      <c r="P17" s="1" t="s">
        <v>28</v>
      </c>
      <c r="Q17" s="1" t="s">
        <v>32</v>
      </c>
      <c r="R17" s="1" t="s">
        <v>117</v>
      </c>
      <c r="S17" s="1"/>
      <c r="T17" s="1" t="s">
        <v>44</v>
      </c>
      <c r="U17" s="1" t="s">
        <v>50</v>
      </c>
      <c r="V17" s="1" t="s">
        <v>36</v>
      </c>
      <c r="W17" s="1" t="s">
        <v>118</v>
      </c>
      <c r="X17" s="1" t="s">
        <v>60</v>
      </c>
      <c r="Y17" s="1"/>
    </row>
    <row r="18" spans="1:25">
      <c r="A18" s="1">
        <v>1225</v>
      </c>
      <c r="B18" s="1" t="s">
        <v>119</v>
      </c>
      <c r="C18" s="1" t="s">
        <v>24</v>
      </c>
      <c r="D18" s="1" t="s">
        <v>25</v>
      </c>
      <c r="E18" s="1" t="s">
        <v>26</v>
      </c>
      <c r="F18" s="1" t="s">
        <v>85</v>
      </c>
      <c r="G18" s="1"/>
      <c r="H18" s="1" t="s">
        <v>26</v>
      </c>
      <c r="I18" s="1" t="s">
        <v>28</v>
      </c>
      <c r="J18" s="1" t="s">
        <v>26</v>
      </c>
      <c r="K18" s="1" t="s">
        <v>41</v>
      </c>
      <c r="L18" s="1"/>
      <c r="M18" s="1" t="s">
        <v>24</v>
      </c>
      <c r="N18" s="1" t="s">
        <v>120</v>
      </c>
      <c r="O18" s="1" t="s">
        <v>25</v>
      </c>
      <c r="P18" s="1" t="s">
        <v>26</v>
      </c>
      <c r="Q18" s="1" t="s">
        <v>49</v>
      </c>
      <c r="R18" s="1" t="s">
        <v>121</v>
      </c>
      <c r="S18" s="1"/>
      <c r="T18" s="1" t="s">
        <v>44</v>
      </c>
      <c r="U18" s="1" t="s">
        <v>122</v>
      </c>
      <c r="V18" s="1" t="s">
        <v>67</v>
      </c>
      <c r="W18" s="1" t="s">
        <v>6</v>
      </c>
      <c r="X18" s="1" t="s">
        <v>38</v>
      </c>
      <c r="Y18" s="1"/>
    </row>
    <row r="19" spans="1:25">
      <c r="A19" s="1">
        <v>1224</v>
      </c>
      <c r="B19" s="1" t="s">
        <v>123</v>
      </c>
      <c r="C19" s="1" t="s">
        <v>24</v>
      </c>
      <c r="D19" s="1" t="s">
        <v>25</v>
      </c>
      <c r="E19" s="1" t="s">
        <v>29</v>
      </c>
      <c r="F19" s="1" t="s">
        <v>124</v>
      </c>
      <c r="G19" s="1"/>
      <c r="H19" s="1" t="s">
        <v>25</v>
      </c>
      <c r="I19" s="1" t="s">
        <v>25</v>
      </c>
      <c r="J19" s="1" t="s">
        <v>26</v>
      </c>
      <c r="K19" s="1" t="s">
        <v>125</v>
      </c>
      <c r="L19" s="1"/>
      <c r="M19" s="1" t="s">
        <v>31</v>
      </c>
      <c r="N19" s="1"/>
      <c r="O19" s="1" t="s">
        <v>25</v>
      </c>
      <c r="P19" s="1" t="s">
        <v>26</v>
      </c>
      <c r="Q19" s="1" t="s">
        <v>56</v>
      </c>
      <c r="R19" s="1" t="s">
        <v>80</v>
      </c>
      <c r="S19" s="1"/>
      <c r="T19" s="1" t="s">
        <v>44</v>
      </c>
      <c r="U19" s="1" t="s">
        <v>95</v>
      </c>
      <c r="V19" s="1" t="s">
        <v>96</v>
      </c>
      <c r="W19" s="1" t="s">
        <v>6</v>
      </c>
      <c r="X19" s="1" t="s">
        <v>38</v>
      </c>
      <c r="Y19" s="1"/>
    </row>
    <row r="20" spans="1:25">
      <c r="A20" s="1">
        <v>1223</v>
      </c>
      <c r="B20" s="1" t="s">
        <v>126</v>
      </c>
      <c r="C20" s="1" t="s">
        <v>24</v>
      </c>
      <c r="D20" s="1" t="s">
        <v>69</v>
      </c>
      <c r="E20" s="1" t="s">
        <v>26</v>
      </c>
      <c r="F20" s="1" t="s">
        <v>92</v>
      </c>
      <c r="G20" s="1"/>
      <c r="H20" s="1" t="s">
        <v>26</v>
      </c>
      <c r="I20" s="1" t="s">
        <v>26</v>
      </c>
      <c r="J20" s="1" t="s">
        <v>25</v>
      </c>
      <c r="K20" s="1" t="s">
        <v>127</v>
      </c>
      <c r="L20" s="1"/>
      <c r="M20" s="1" t="s">
        <v>24</v>
      </c>
      <c r="N20" s="2" t="s">
        <v>128</v>
      </c>
      <c r="O20" s="1" t="s">
        <v>25</v>
      </c>
      <c r="P20" s="1" t="s">
        <v>28</v>
      </c>
      <c r="Q20" s="1" t="s">
        <v>49</v>
      </c>
      <c r="R20" s="1" t="s">
        <v>117</v>
      </c>
      <c r="S20" s="1"/>
      <c r="T20" s="1" t="s">
        <v>44</v>
      </c>
      <c r="U20" s="1" t="s">
        <v>35</v>
      </c>
      <c r="V20" s="1" t="s">
        <v>59</v>
      </c>
      <c r="W20" s="1" t="s">
        <v>6</v>
      </c>
      <c r="X20" s="1" t="s">
        <v>38</v>
      </c>
      <c r="Y20" s="1"/>
    </row>
    <row r="21" spans="1:25">
      <c r="A21" s="1">
        <v>1222</v>
      </c>
      <c r="B21" s="1" t="s">
        <v>129</v>
      </c>
      <c r="C21" s="1" t="s">
        <v>24</v>
      </c>
      <c r="D21" s="1" t="s">
        <v>29</v>
      </c>
      <c r="E21" s="1" t="s">
        <v>28</v>
      </c>
      <c r="F21" s="1" t="s">
        <v>27</v>
      </c>
      <c r="G21" s="1"/>
      <c r="H21" s="1" t="s">
        <v>28</v>
      </c>
      <c r="I21" s="1" t="s">
        <v>28</v>
      </c>
      <c r="J21" s="1" t="s">
        <v>28</v>
      </c>
      <c r="K21" s="1" t="s">
        <v>130</v>
      </c>
      <c r="L21" s="1"/>
      <c r="M21" s="1" t="s">
        <v>31</v>
      </c>
      <c r="N21" s="2" t="s">
        <v>131</v>
      </c>
      <c r="O21" s="1" t="s">
        <v>25</v>
      </c>
      <c r="P21" s="1" t="s">
        <v>26</v>
      </c>
      <c r="Q21" s="1" t="s">
        <v>110</v>
      </c>
      <c r="R21" s="1" t="s">
        <v>121</v>
      </c>
      <c r="S21" s="1"/>
      <c r="T21" s="1" t="s">
        <v>34</v>
      </c>
      <c r="U21" s="1" t="s">
        <v>76</v>
      </c>
      <c r="V21" s="1" t="s">
        <v>96</v>
      </c>
      <c r="W21" s="1" t="s">
        <v>51</v>
      </c>
      <c r="X21" s="1" t="s">
        <v>60</v>
      </c>
      <c r="Y21" s="1"/>
    </row>
    <row r="22" spans="1:25">
      <c r="A22" s="1">
        <v>1221</v>
      </c>
      <c r="B22" s="1" t="s">
        <v>132</v>
      </c>
      <c r="C22" s="1" t="s">
        <v>24</v>
      </c>
      <c r="D22" s="1" t="s">
        <v>26</v>
      </c>
      <c r="E22" s="1" t="s">
        <v>29</v>
      </c>
      <c r="F22" s="1" t="s">
        <v>47</v>
      </c>
      <c r="G22" s="1"/>
      <c r="H22" s="1" t="s">
        <v>29</v>
      </c>
      <c r="I22" s="1" t="s">
        <v>29</v>
      </c>
      <c r="J22" s="1" t="s">
        <v>28</v>
      </c>
      <c r="K22" s="1" t="s">
        <v>133</v>
      </c>
      <c r="L22" s="1"/>
      <c r="M22" s="1" t="s">
        <v>24</v>
      </c>
      <c r="N22" s="2" t="s">
        <v>134</v>
      </c>
      <c r="O22" s="1" t="s">
        <v>26</v>
      </c>
      <c r="P22" s="1" t="s">
        <v>69</v>
      </c>
      <c r="Q22" s="1" t="s">
        <v>110</v>
      </c>
      <c r="R22" s="1" t="s">
        <v>6</v>
      </c>
      <c r="S22" s="1" t="s">
        <v>135</v>
      </c>
      <c r="T22" s="1" t="s">
        <v>90</v>
      </c>
      <c r="U22" s="1" t="s">
        <v>35</v>
      </c>
      <c r="V22" s="1" t="s">
        <v>67</v>
      </c>
      <c r="W22" s="1" t="s">
        <v>6</v>
      </c>
      <c r="X22" s="1" t="s">
        <v>60</v>
      </c>
      <c r="Y22" s="1"/>
    </row>
    <row r="23" spans="1:25">
      <c r="A23" s="1">
        <v>1220</v>
      </c>
      <c r="B23" s="1" t="s">
        <v>136</v>
      </c>
      <c r="C23" s="1" t="s">
        <v>24</v>
      </c>
      <c r="D23" s="1" t="s">
        <v>25</v>
      </c>
      <c r="E23" s="1" t="s">
        <v>28</v>
      </c>
      <c r="F23" s="1" t="s">
        <v>85</v>
      </c>
      <c r="G23" s="1"/>
      <c r="H23" s="1" t="s">
        <v>25</v>
      </c>
      <c r="I23" s="1" t="s">
        <v>26</v>
      </c>
      <c r="J23" s="1" t="s">
        <v>26</v>
      </c>
      <c r="K23" s="1" t="s">
        <v>137</v>
      </c>
      <c r="L23" s="1"/>
      <c r="M23" s="1" t="s">
        <v>24</v>
      </c>
      <c r="N23" s="1" t="s">
        <v>138</v>
      </c>
      <c r="O23" s="1" t="s">
        <v>25</v>
      </c>
      <c r="P23" s="1" t="s">
        <v>29</v>
      </c>
      <c r="Q23" s="1" t="s">
        <v>56</v>
      </c>
      <c r="R23" s="1" t="s">
        <v>80</v>
      </c>
      <c r="S23" s="1"/>
      <c r="T23" s="1" t="s">
        <v>101</v>
      </c>
      <c r="U23" s="1" t="s">
        <v>122</v>
      </c>
      <c r="V23" s="1" t="s">
        <v>67</v>
      </c>
      <c r="W23" s="1" t="s">
        <v>6</v>
      </c>
      <c r="X23" s="1" t="s">
        <v>60</v>
      </c>
      <c r="Y23" s="1"/>
    </row>
    <row r="24" spans="1:25">
      <c r="A24" s="1">
        <v>1219</v>
      </c>
      <c r="B24" s="1" t="s">
        <v>139</v>
      </c>
      <c r="C24" s="1" t="s">
        <v>24</v>
      </c>
      <c r="D24" s="1" t="s">
        <v>25</v>
      </c>
      <c r="E24" s="1" t="s">
        <v>28</v>
      </c>
      <c r="F24" s="1" t="s">
        <v>140</v>
      </c>
      <c r="G24" s="1"/>
      <c r="H24" s="1" t="s">
        <v>28</v>
      </c>
      <c r="I24" s="1" t="s">
        <v>28</v>
      </c>
      <c r="J24" s="1" t="s">
        <v>26</v>
      </c>
      <c r="K24" s="1" t="s">
        <v>141</v>
      </c>
      <c r="L24" s="1"/>
      <c r="M24" s="1" t="s">
        <v>24</v>
      </c>
      <c r="N24" s="1" t="s">
        <v>142</v>
      </c>
      <c r="O24" s="1" t="s">
        <v>26</v>
      </c>
      <c r="P24" s="1" t="s">
        <v>28</v>
      </c>
      <c r="Q24" s="1" t="s">
        <v>110</v>
      </c>
      <c r="R24" s="1" t="s">
        <v>143</v>
      </c>
      <c r="S24" s="1"/>
      <c r="T24" s="1" t="s">
        <v>34</v>
      </c>
      <c r="U24" s="1" t="s">
        <v>66</v>
      </c>
      <c r="V24" s="1" t="s">
        <v>67</v>
      </c>
      <c r="W24" s="1" t="s">
        <v>6</v>
      </c>
      <c r="X24" s="1" t="s">
        <v>6</v>
      </c>
      <c r="Y24" s="1" t="s">
        <v>144</v>
      </c>
    </row>
    <row r="25" spans="1:25">
      <c r="A25" s="1">
        <v>1218</v>
      </c>
      <c r="B25" s="1" t="s">
        <v>145</v>
      </c>
      <c r="C25" s="1" t="s">
        <v>24</v>
      </c>
      <c r="D25" s="1" t="s">
        <v>26</v>
      </c>
      <c r="E25" s="1" t="s">
        <v>26</v>
      </c>
      <c r="F25" s="1" t="s">
        <v>85</v>
      </c>
      <c r="G25" s="1"/>
      <c r="H25" s="1" t="s">
        <v>28</v>
      </c>
      <c r="I25" s="1" t="s">
        <v>28</v>
      </c>
      <c r="J25" s="1" t="s">
        <v>26</v>
      </c>
      <c r="K25" s="1" t="s">
        <v>48</v>
      </c>
      <c r="L25" s="1"/>
      <c r="M25" s="1" t="s">
        <v>24</v>
      </c>
      <c r="N25" s="1" t="s">
        <v>146</v>
      </c>
      <c r="O25" s="1" t="s">
        <v>26</v>
      </c>
      <c r="P25" s="1" t="s">
        <v>28</v>
      </c>
      <c r="Q25" s="1" t="s">
        <v>32</v>
      </c>
      <c r="R25" s="1" t="s">
        <v>75</v>
      </c>
      <c r="S25" s="1"/>
      <c r="T25" s="1" t="s">
        <v>101</v>
      </c>
      <c r="U25" s="1" t="s">
        <v>76</v>
      </c>
      <c r="V25" s="1" t="s">
        <v>96</v>
      </c>
      <c r="W25" s="1" t="s">
        <v>147</v>
      </c>
      <c r="X25" s="1" t="s">
        <v>38</v>
      </c>
      <c r="Y25" s="1"/>
    </row>
    <row r="26" spans="1:25">
      <c r="A26" s="1">
        <v>1217</v>
      </c>
      <c r="B26" s="1" t="s">
        <v>148</v>
      </c>
      <c r="C26" s="1" t="s">
        <v>24</v>
      </c>
      <c r="D26" s="1" t="s">
        <v>25</v>
      </c>
      <c r="E26" s="1" t="s">
        <v>25</v>
      </c>
      <c r="F26" s="1" t="s">
        <v>149</v>
      </c>
      <c r="G26" s="1"/>
      <c r="H26" s="1" t="s">
        <v>26</v>
      </c>
      <c r="I26" s="1" t="s">
        <v>26</v>
      </c>
      <c r="J26" s="1" t="s">
        <v>26</v>
      </c>
      <c r="K26" s="1" t="s">
        <v>150</v>
      </c>
      <c r="L26" s="1"/>
      <c r="M26" s="1" t="s">
        <v>31</v>
      </c>
      <c r="N26" s="1" t="s">
        <v>151</v>
      </c>
      <c r="O26" s="1" t="s">
        <v>26</v>
      </c>
      <c r="P26" s="1" t="s">
        <v>28</v>
      </c>
      <c r="Q26" s="1" t="s">
        <v>56</v>
      </c>
      <c r="R26" s="1" t="s">
        <v>75</v>
      </c>
      <c r="S26" s="1"/>
      <c r="T26" s="1" t="s">
        <v>34</v>
      </c>
      <c r="U26" s="1" t="s">
        <v>122</v>
      </c>
      <c r="V26" s="1" t="s">
        <v>59</v>
      </c>
      <c r="W26" s="1" t="s">
        <v>6</v>
      </c>
      <c r="X26" s="1" t="s">
        <v>60</v>
      </c>
      <c r="Y26" s="1"/>
    </row>
    <row r="27" spans="1:25">
      <c r="A27" s="1">
        <v>1216</v>
      </c>
      <c r="B27" s="1" t="s">
        <v>152</v>
      </c>
      <c r="C27" s="1" t="s">
        <v>24</v>
      </c>
      <c r="D27" s="1" t="s">
        <v>26</v>
      </c>
      <c r="E27" s="1" t="s">
        <v>28</v>
      </c>
      <c r="F27" s="1" t="s">
        <v>153</v>
      </c>
      <c r="G27" s="1"/>
      <c r="H27" s="1" t="s">
        <v>26</v>
      </c>
      <c r="I27" s="1" t="s">
        <v>26</v>
      </c>
      <c r="J27" s="1" t="s">
        <v>28</v>
      </c>
      <c r="K27" s="1" t="s">
        <v>154</v>
      </c>
      <c r="L27" s="1"/>
      <c r="M27" s="1" t="s">
        <v>24</v>
      </c>
      <c r="N27" s="1"/>
      <c r="O27" s="1" t="s">
        <v>26</v>
      </c>
      <c r="P27" s="1" t="s">
        <v>28</v>
      </c>
      <c r="Q27" s="1" t="s">
        <v>56</v>
      </c>
      <c r="R27" s="1" t="s">
        <v>71</v>
      </c>
      <c r="S27" s="1"/>
      <c r="T27" s="1" t="s">
        <v>44</v>
      </c>
      <c r="U27" s="1" t="s">
        <v>76</v>
      </c>
      <c r="V27" s="1" t="s">
        <v>67</v>
      </c>
      <c r="W27" s="1" t="s">
        <v>51</v>
      </c>
      <c r="X27" s="1" t="s">
        <v>38</v>
      </c>
      <c r="Y27" s="1"/>
    </row>
    <row r="28" spans="1:25">
      <c r="A28" s="1">
        <v>1215</v>
      </c>
      <c r="B28" s="1" t="s">
        <v>155</v>
      </c>
      <c r="C28" s="1" t="s">
        <v>24</v>
      </c>
      <c r="D28" s="1" t="s">
        <v>26</v>
      </c>
      <c r="E28" s="1" t="s">
        <v>26</v>
      </c>
      <c r="F28" s="1" t="s">
        <v>156</v>
      </c>
      <c r="G28" s="1"/>
      <c r="H28" s="1" t="s">
        <v>26</v>
      </c>
      <c r="I28" s="1" t="s">
        <v>26</v>
      </c>
      <c r="J28" s="1" t="s">
        <v>28</v>
      </c>
      <c r="K28" s="1" t="s">
        <v>157</v>
      </c>
      <c r="L28" s="1"/>
      <c r="M28" s="1" t="s">
        <v>24</v>
      </c>
      <c r="N28" s="1"/>
      <c r="O28" s="1" t="s">
        <v>25</v>
      </c>
      <c r="P28" s="1" t="s">
        <v>26</v>
      </c>
      <c r="Q28" s="1" t="s">
        <v>32</v>
      </c>
      <c r="R28" s="1" t="s">
        <v>80</v>
      </c>
      <c r="S28" s="1"/>
      <c r="T28" s="1" t="s">
        <v>65</v>
      </c>
      <c r="U28" s="1" t="s">
        <v>122</v>
      </c>
      <c r="V28" s="1" t="s">
        <v>59</v>
      </c>
      <c r="W28" s="1" t="s">
        <v>6</v>
      </c>
      <c r="X28" s="1" t="s">
        <v>60</v>
      </c>
      <c r="Y28" s="1"/>
    </row>
    <row r="29" spans="1:25">
      <c r="A29" s="1">
        <v>1214</v>
      </c>
      <c r="B29" s="1" t="s">
        <v>158</v>
      </c>
      <c r="C29" s="1" t="s">
        <v>24</v>
      </c>
      <c r="D29" s="1" t="s">
        <v>25</v>
      </c>
      <c r="E29" s="1" t="s">
        <v>28</v>
      </c>
      <c r="F29" s="1" t="s">
        <v>85</v>
      </c>
      <c r="G29" s="1"/>
      <c r="H29" s="1" t="s">
        <v>26</v>
      </c>
      <c r="I29" s="1" t="s">
        <v>29</v>
      </c>
      <c r="J29" s="1" t="s">
        <v>29</v>
      </c>
      <c r="K29" s="1" t="s">
        <v>159</v>
      </c>
      <c r="L29" s="1"/>
      <c r="M29" s="1" t="s">
        <v>31</v>
      </c>
      <c r="N29" s="1" t="s">
        <v>160</v>
      </c>
      <c r="O29" s="1" t="s">
        <v>26</v>
      </c>
      <c r="P29" s="1" t="s">
        <v>26</v>
      </c>
      <c r="Q29" s="1" t="s">
        <v>32</v>
      </c>
      <c r="R29" s="1" t="s">
        <v>143</v>
      </c>
      <c r="S29" s="1"/>
      <c r="T29" s="1" t="s">
        <v>44</v>
      </c>
      <c r="U29" s="1" t="s">
        <v>122</v>
      </c>
      <c r="V29" s="1" t="s">
        <v>67</v>
      </c>
      <c r="W29" s="1" t="s">
        <v>51</v>
      </c>
      <c r="X29" s="1" t="s">
        <v>38</v>
      </c>
      <c r="Y29" s="1"/>
    </row>
    <row r="30" spans="1:25">
      <c r="A30" s="1">
        <v>1213</v>
      </c>
      <c r="B30" s="1" t="s">
        <v>161</v>
      </c>
      <c r="C30" s="1" t="s">
        <v>24</v>
      </c>
      <c r="D30" s="1" t="s">
        <v>25</v>
      </c>
      <c r="E30" s="1" t="s">
        <v>26</v>
      </c>
      <c r="F30" s="1" t="s">
        <v>98</v>
      </c>
      <c r="G30" s="1"/>
      <c r="H30" s="1" t="s">
        <v>28</v>
      </c>
      <c r="I30" s="1" t="s">
        <v>29</v>
      </c>
      <c r="J30" s="1" t="s">
        <v>28</v>
      </c>
      <c r="K30" s="1" t="s">
        <v>162</v>
      </c>
      <c r="L30" s="1"/>
      <c r="M30" s="1" t="s">
        <v>24</v>
      </c>
      <c r="N30" s="1" t="s">
        <v>163</v>
      </c>
      <c r="O30" s="1" t="s">
        <v>26</v>
      </c>
      <c r="P30" s="1" t="s">
        <v>26</v>
      </c>
      <c r="Q30" s="1" t="s">
        <v>32</v>
      </c>
      <c r="R30" s="1" t="s">
        <v>71</v>
      </c>
      <c r="S30" s="1"/>
      <c r="T30" s="1" t="s">
        <v>44</v>
      </c>
      <c r="U30" s="1" t="s">
        <v>76</v>
      </c>
      <c r="V30" s="1" t="s">
        <v>67</v>
      </c>
      <c r="W30" s="1" t="s">
        <v>6</v>
      </c>
      <c r="X30" s="1" t="s">
        <v>60</v>
      </c>
      <c r="Y30" s="1"/>
    </row>
    <row r="31" spans="1:25">
      <c r="A31" s="1">
        <v>1212</v>
      </c>
      <c r="B31" s="1" t="s">
        <v>164</v>
      </c>
      <c r="C31" s="1" t="s">
        <v>24</v>
      </c>
      <c r="D31" s="1" t="s">
        <v>25</v>
      </c>
      <c r="E31" s="1" t="s">
        <v>29</v>
      </c>
      <c r="F31" s="1" t="s">
        <v>92</v>
      </c>
      <c r="G31" s="1"/>
      <c r="H31" s="1" t="s">
        <v>26</v>
      </c>
      <c r="I31" s="1" t="s">
        <v>26</v>
      </c>
      <c r="J31" s="1" t="s">
        <v>26</v>
      </c>
      <c r="K31" s="1" t="s">
        <v>159</v>
      </c>
      <c r="L31" s="1"/>
      <c r="M31" s="1" t="s">
        <v>24</v>
      </c>
      <c r="N31" s="1" t="s">
        <v>165</v>
      </c>
      <c r="O31" s="1" t="s">
        <v>25</v>
      </c>
      <c r="P31" s="1" t="s">
        <v>28</v>
      </c>
      <c r="Q31" s="1" t="s">
        <v>32</v>
      </c>
      <c r="R31" s="1" t="s">
        <v>6</v>
      </c>
      <c r="S31" s="1" t="s">
        <v>166</v>
      </c>
      <c r="T31" s="1" t="s">
        <v>44</v>
      </c>
      <c r="U31" s="1" t="s">
        <v>35</v>
      </c>
      <c r="V31" s="1" t="s">
        <v>67</v>
      </c>
      <c r="W31" s="1" t="s">
        <v>6</v>
      </c>
      <c r="X31" s="1" t="s">
        <v>60</v>
      </c>
      <c r="Y31" s="1"/>
    </row>
    <row r="32" spans="1:25">
      <c r="A32" s="1">
        <v>1211</v>
      </c>
      <c r="B32" s="1" t="s">
        <v>167</v>
      </c>
      <c r="C32" s="1" t="s">
        <v>24</v>
      </c>
      <c r="D32" s="1" t="s">
        <v>26</v>
      </c>
      <c r="E32" s="1" t="s">
        <v>26</v>
      </c>
      <c r="F32" s="1" t="s">
        <v>114</v>
      </c>
      <c r="G32" s="1"/>
      <c r="H32" s="1" t="s">
        <v>26</v>
      </c>
      <c r="I32" s="1" t="s">
        <v>26</v>
      </c>
      <c r="J32" s="1" t="s">
        <v>28</v>
      </c>
      <c r="K32" s="1" t="s">
        <v>168</v>
      </c>
      <c r="L32" s="1"/>
      <c r="M32" s="1" t="s">
        <v>24</v>
      </c>
      <c r="N32" s="1" t="s">
        <v>169</v>
      </c>
      <c r="O32" s="1" t="s">
        <v>26</v>
      </c>
      <c r="P32" s="1" t="s">
        <v>26</v>
      </c>
      <c r="Q32" s="1" t="s">
        <v>32</v>
      </c>
      <c r="R32" s="1" t="s">
        <v>121</v>
      </c>
      <c r="S32" s="1"/>
      <c r="T32" s="1" t="s">
        <v>44</v>
      </c>
      <c r="U32" s="1" t="s">
        <v>35</v>
      </c>
      <c r="V32" s="1" t="s">
        <v>67</v>
      </c>
      <c r="W32" s="1" t="s">
        <v>6</v>
      </c>
      <c r="X32" s="1" t="s">
        <v>38</v>
      </c>
      <c r="Y32" s="1"/>
    </row>
    <row r="33" spans="1:25">
      <c r="A33" s="1">
        <v>1210</v>
      </c>
      <c r="B33" s="1" t="s">
        <v>170</v>
      </c>
      <c r="C33" s="1" t="s">
        <v>24</v>
      </c>
      <c r="D33" s="1" t="s">
        <v>26</v>
      </c>
      <c r="E33" s="1" t="s">
        <v>28</v>
      </c>
      <c r="F33" s="1" t="s">
        <v>171</v>
      </c>
      <c r="G33" s="1"/>
      <c r="H33" s="1" t="s">
        <v>26</v>
      </c>
      <c r="I33" s="1" t="s">
        <v>26</v>
      </c>
      <c r="J33" s="1" t="s">
        <v>26</v>
      </c>
      <c r="K33" s="1" t="s">
        <v>93</v>
      </c>
      <c r="L33" s="1"/>
      <c r="M33" s="1" t="s">
        <v>24</v>
      </c>
      <c r="N33" s="2" t="s">
        <v>172</v>
      </c>
      <c r="O33" s="1" t="s">
        <v>26</v>
      </c>
      <c r="P33" s="1" t="s">
        <v>28</v>
      </c>
      <c r="Q33" s="1" t="s">
        <v>32</v>
      </c>
      <c r="R33" s="1" t="s">
        <v>80</v>
      </c>
      <c r="S33" s="1"/>
      <c r="T33" s="1" t="s">
        <v>34</v>
      </c>
      <c r="U33" s="1" t="s">
        <v>35</v>
      </c>
      <c r="V33" s="1" t="s">
        <v>59</v>
      </c>
      <c r="W33" s="1" t="s">
        <v>118</v>
      </c>
      <c r="X33" s="1" t="s">
        <v>60</v>
      </c>
      <c r="Y33" s="1"/>
    </row>
    <row r="34" spans="1:25">
      <c r="A34" s="1">
        <v>1209</v>
      </c>
      <c r="B34" s="1" t="s">
        <v>173</v>
      </c>
      <c r="C34" s="1" t="s">
        <v>24</v>
      </c>
      <c r="D34" s="1" t="s">
        <v>25</v>
      </c>
      <c r="E34" s="1" t="s">
        <v>28</v>
      </c>
      <c r="F34" s="1" t="s">
        <v>174</v>
      </c>
      <c r="G34" s="1"/>
      <c r="H34" s="1" t="s">
        <v>26</v>
      </c>
      <c r="I34" s="1" t="s">
        <v>29</v>
      </c>
      <c r="J34" s="1" t="s">
        <v>29</v>
      </c>
      <c r="K34" s="1" t="s">
        <v>175</v>
      </c>
      <c r="L34" s="1"/>
      <c r="M34" s="1" t="s">
        <v>24</v>
      </c>
      <c r="N34" s="2" t="s">
        <v>176</v>
      </c>
      <c r="O34" s="1" t="s">
        <v>25</v>
      </c>
      <c r="P34" s="1" t="s">
        <v>29</v>
      </c>
      <c r="Q34" s="1" t="s">
        <v>32</v>
      </c>
      <c r="R34" s="1" t="s">
        <v>111</v>
      </c>
      <c r="S34" s="1"/>
      <c r="T34" s="1" t="s">
        <v>44</v>
      </c>
      <c r="U34" s="1" t="s">
        <v>81</v>
      </c>
      <c r="V34" s="1" t="s">
        <v>96</v>
      </c>
      <c r="W34" s="1" t="s">
        <v>51</v>
      </c>
      <c r="X34" s="1" t="s">
        <v>38</v>
      </c>
      <c r="Y34" s="1"/>
    </row>
    <row r="35" spans="1:25">
      <c r="A35" s="1">
        <v>1208</v>
      </c>
      <c r="B35" s="1" t="s">
        <v>177</v>
      </c>
      <c r="C35" s="1" t="s">
        <v>24</v>
      </c>
      <c r="D35" s="1" t="s">
        <v>25</v>
      </c>
      <c r="E35" s="1" t="s">
        <v>69</v>
      </c>
      <c r="F35" s="1" t="s">
        <v>27</v>
      </c>
      <c r="G35" s="1"/>
      <c r="H35" s="1" t="s">
        <v>26</v>
      </c>
      <c r="I35" s="1" t="s">
        <v>26</v>
      </c>
      <c r="J35" s="1" t="s">
        <v>26</v>
      </c>
      <c r="K35" s="1" t="s">
        <v>178</v>
      </c>
      <c r="L35" s="1"/>
      <c r="M35" s="1" t="s">
        <v>31</v>
      </c>
      <c r="N35" s="1"/>
      <c r="O35" s="1" t="s">
        <v>26</v>
      </c>
      <c r="P35" s="1" t="s">
        <v>29</v>
      </c>
      <c r="Q35" s="1" t="s">
        <v>110</v>
      </c>
      <c r="R35" s="1" t="s">
        <v>117</v>
      </c>
      <c r="S35" s="1"/>
      <c r="T35" s="1" t="s">
        <v>101</v>
      </c>
      <c r="U35" s="1" t="s">
        <v>95</v>
      </c>
      <c r="V35" s="1" t="s">
        <v>96</v>
      </c>
      <c r="W35" s="1" t="s">
        <v>179</v>
      </c>
      <c r="X35" s="1" t="s">
        <v>60</v>
      </c>
      <c r="Y35" s="1"/>
    </row>
    <row r="36" spans="1:25">
      <c r="A36" s="1">
        <v>1207</v>
      </c>
      <c r="B36" s="1" t="s">
        <v>180</v>
      </c>
      <c r="C36" s="1" t="s">
        <v>24</v>
      </c>
      <c r="D36" s="1" t="s">
        <v>25</v>
      </c>
      <c r="E36" s="1" t="s">
        <v>69</v>
      </c>
      <c r="F36" s="1" t="s">
        <v>27</v>
      </c>
      <c r="G36" s="1"/>
      <c r="H36" s="1" t="s">
        <v>29</v>
      </c>
      <c r="I36" s="1" t="s">
        <v>29</v>
      </c>
      <c r="J36" s="1" t="s">
        <v>28</v>
      </c>
      <c r="K36" s="1" t="s">
        <v>181</v>
      </c>
      <c r="L36" s="1"/>
      <c r="M36" s="1" t="s">
        <v>24</v>
      </c>
      <c r="N36" s="2" t="s">
        <v>182</v>
      </c>
      <c r="O36" s="1" t="s">
        <v>25</v>
      </c>
      <c r="P36" s="1" t="s">
        <v>26</v>
      </c>
      <c r="Q36" s="1" t="s">
        <v>110</v>
      </c>
      <c r="R36" s="1" t="s">
        <v>183</v>
      </c>
      <c r="S36" s="1"/>
      <c r="T36" s="1" t="s">
        <v>90</v>
      </c>
      <c r="U36" s="1" t="s">
        <v>35</v>
      </c>
      <c r="V36" s="1" t="s">
        <v>59</v>
      </c>
      <c r="W36" s="1" t="s">
        <v>184</v>
      </c>
      <c r="X36" s="1" t="s">
        <v>60</v>
      </c>
      <c r="Y36" s="1"/>
    </row>
    <row r="37" spans="1:25">
      <c r="A37" s="1">
        <v>1206</v>
      </c>
      <c r="B37" s="1" t="s">
        <v>185</v>
      </c>
      <c r="C37" s="1" t="s">
        <v>24</v>
      </c>
      <c r="D37" s="1" t="s">
        <v>25</v>
      </c>
      <c r="E37" s="1" t="s">
        <v>29</v>
      </c>
      <c r="F37" s="1" t="s">
        <v>27</v>
      </c>
      <c r="G37" s="1"/>
      <c r="H37" s="1" t="s">
        <v>25</v>
      </c>
      <c r="I37" s="1" t="s">
        <v>25</v>
      </c>
      <c r="J37" s="1" t="s">
        <v>26</v>
      </c>
      <c r="K37" s="1" t="s">
        <v>186</v>
      </c>
      <c r="L37" s="1"/>
      <c r="M37" s="1" t="s">
        <v>24</v>
      </c>
      <c r="N37" s="2" t="s">
        <v>187</v>
      </c>
      <c r="O37" s="1" t="s">
        <v>25</v>
      </c>
      <c r="P37" s="1" t="s">
        <v>26</v>
      </c>
      <c r="Q37" s="1" t="s">
        <v>32</v>
      </c>
      <c r="R37" s="1" t="s">
        <v>121</v>
      </c>
      <c r="S37" s="1"/>
      <c r="T37" s="1" t="s">
        <v>65</v>
      </c>
      <c r="U37" s="1" t="s">
        <v>122</v>
      </c>
      <c r="V37" s="1" t="s">
        <v>67</v>
      </c>
      <c r="W37" s="1" t="s">
        <v>51</v>
      </c>
      <c r="X37" s="1" t="s">
        <v>60</v>
      </c>
      <c r="Y37" s="1"/>
    </row>
    <row r="38" spans="1:25">
      <c r="A38" s="1">
        <v>1205</v>
      </c>
      <c r="B38" s="1" t="s">
        <v>188</v>
      </c>
      <c r="C38" s="1" t="s">
        <v>24</v>
      </c>
      <c r="D38" s="1" t="s">
        <v>25</v>
      </c>
      <c r="E38" s="1" t="s">
        <v>26</v>
      </c>
      <c r="F38" s="1" t="s">
        <v>124</v>
      </c>
      <c r="G38" s="1"/>
      <c r="H38" s="1" t="s">
        <v>25</v>
      </c>
      <c r="I38" s="1" t="s">
        <v>28</v>
      </c>
      <c r="J38" s="1" t="s">
        <v>26</v>
      </c>
      <c r="K38" s="1" t="s">
        <v>189</v>
      </c>
      <c r="L38" s="1"/>
      <c r="M38" s="1" t="s">
        <v>24</v>
      </c>
      <c r="N38" s="1" t="s">
        <v>190</v>
      </c>
      <c r="O38" s="1" t="s">
        <v>26</v>
      </c>
      <c r="P38" s="1" t="s">
        <v>28</v>
      </c>
      <c r="Q38" s="1" t="s">
        <v>32</v>
      </c>
      <c r="R38" s="1" t="s">
        <v>71</v>
      </c>
      <c r="S38" s="1"/>
      <c r="T38" s="1" t="s">
        <v>44</v>
      </c>
      <c r="U38" s="1" t="s">
        <v>35</v>
      </c>
      <c r="V38" s="1" t="s">
        <v>67</v>
      </c>
      <c r="W38" s="1" t="s">
        <v>51</v>
      </c>
      <c r="X38" s="1" t="s">
        <v>38</v>
      </c>
      <c r="Y38" s="1"/>
    </row>
    <row r="39" spans="1:25">
      <c r="A39" s="1">
        <v>1204</v>
      </c>
      <c r="B39" s="1" t="s">
        <v>191</v>
      </c>
      <c r="C39" s="1" t="s">
        <v>24</v>
      </c>
      <c r="D39" s="1" t="s">
        <v>26</v>
      </c>
      <c r="E39" s="1" t="s">
        <v>29</v>
      </c>
      <c r="F39" s="1" t="s">
        <v>27</v>
      </c>
      <c r="G39" s="1"/>
      <c r="H39" s="1" t="s">
        <v>28</v>
      </c>
      <c r="I39" s="1" t="s">
        <v>69</v>
      </c>
      <c r="J39" s="1" t="s">
        <v>69</v>
      </c>
      <c r="K39" s="1" t="s">
        <v>192</v>
      </c>
      <c r="L39" s="1"/>
      <c r="M39" s="1" t="s">
        <v>24</v>
      </c>
      <c r="N39" s="1" t="s">
        <v>193</v>
      </c>
      <c r="O39" s="1" t="s">
        <v>26</v>
      </c>
      <c r="P39" s="1" t="s">
        <v>29</v>
      </c>
      <c r="Q39" s="1" t="s">
        <v>110</v>
      </c>
      <c r="R39" s="1" t="s">
        <v>111</v>
      </c>
      <c r="S39" s="1"/>
      <c r="T39" s="1" t="s">
        <v>44</v>
      </c>
      <c r="U39" s="1" t="s">
        <v>76</v>
      </c>
      <c r="V39" s="1" t="s">
        <v>59</v>
      </c>
      <c r="W39" s="1" t="s">
        <v>51</v>
      </c>
      <c r="X39" s="1" t="s">
        <v>38</v>
      </c>
      <c r="Y39" s="1"/>
    </row>
    <row r="40" spans="1:25">
      <c r="A40" s="1">
        <v>1203</v>
      </c>
      <c r="B40" s="1" t="s">
        <v>194</v>
      </c>
      <c r="C40" s="1" t="s">
        <v>24</v>
      </c>
      <c r="D40" s="1" t="s">
        <v>25</v>
      </c>
      <c r="E40" s="1" t="s">
        <v>25</v>
      </c>
      <c r="F40" s="1" t="s">
        <v>27</v>
      </c>
      <c r="G40" s="1"/>
      <c r="H40" s="1" t="s">
        <v>28</v>
      </c>
      <c r="I40" s="1" t="s">
        <v>28</v>
      </c>
      <c r="J40" s="1" t="s">
        <v>28</v>
      </c>
      <c r="K40" s="1" t="s">
        <v>195</v>
      </c>
      <c r="L40" s="1"/>
      <c r="M40" s="1" t="s">
        <v>24</v>
      </c>
      <c r="N40" s="1"/>
      <c r="O40" s="1" t="s">
        <v>25</v>
      </c>
      <c r="P40" s="1" t="s">
        <v>28</v>
      </c>
      <c r="Q40" s="1" t="s">
        <v>56</v>
      </c>
      <c r="R40" s="1" t="s">
        <v>117</v>
      </c>
      <c r="S40" s="1"/>
      <c r="T40" s="1" t="s">
        <v>34</v>
      </c>
      <c r="U40" s="1" t="s">
        <v>76</v>
      </c>
      <c r="V40" s="1" t="s">
        <v>96</v>
      </c>
      <c r="W40" s="1" t="s">
        <v>118</v>
      </c>
      <c r="X40" s="1" t="s">
        <v>60</v>
      </c>
      <c r="Y40" s="1"/>
    </row>
    <row r="41" spans="1:25">
      <c r="A41" s="1">
        <v>1202</v>
      </c>
      <c r="B41" s="1" t="s">
        <v>196</v>
      </c>
      <c r="C41" s="1" t="s">
        <v>24</v>
      </c>
      <c r="D41" s="1" t="s">
        <v>25</v>
      </c>
      <c r="E41" s="1" t="s">
        <v>29</v>
      </c>
      <c r="F41" s="1" t="s">
        <v>47</v>
      </c>
      <c r="G41" s="1"/>
      <c r="H41" s="1" t="s">
        <v>29</v>
      </c>
      <c r="I41" s="1" t="s">
        <v>69</v>
      </c>
      <c r="J41" s="1" t="s">
        <v>69</v>
      </c>
      <c r="K41" s="1" t="s">
        <v>168</v>
      </c>
      <c r="L41" s="1"/>
      <c r="M41" s="1" t="s">
        <v>24</v>
      </c>
      <c r="N41" s="1" t="s">
        <v>197</v>
      </c>
      <c r="O41" s="1" t="s">
        <v>25</v>
      </c>
      <c r="P41" s="1" t="s">
        <v>28</v>
      </c>
      <c r="Q41" s="1" t="s">
        <v>110</v>
      </c>
      <c r="R41" s="1" t="s">
        <v>117</v>
      </c>
      <c r="S41" s="1"/>
      <c r="T41" s="1" t="s">
        <v>34</v>
      </c>
      <c r="U41" s="1" t="s">
        <v>76</v>
      </c>
      <c r="V41" s="1" t="s">
        <v>36</v>
      </c>
      <c r="W41" s="1" t="s">
        <v>51</v>
      </c>
      <c r="X41" s="1" t="s">
        <v>45</v>
      </c>
      <c r="Y41" s="1"/>
    </row>
    <row r="42" spans="1:25">
      <c r="A42" s="1">
        <v>1201</v>
      </c>
      <c r="B42" s="1" t="s">
        <v>198</v>
      </c>
      <c r="C42" s="1" t="s">
        <v>24</v>
      </c>
      <c r="D42" s="1" t="s">
        <v>25</v>
      </c>
      <c r="E42" s="1" t="s">
        <v>26</v>
      </c>
      <c r="F42" s="1" t="s">
        <v>140</v>
      </c>
      <c r="G42" s="1"/>
      <c r="H42" s="1" t="s">
        <v>26</v>
      </c>
      <c r="I42" s="1" t="s">
        <v>26</v>
      </c>
      <c r="J42" s="1" t="s">
        <v>26</v>
      </c>
      <c r="K42" s="1" t="s">
        <v>199</v>
      </c>
      <c r="L42" s="1"/>
      <c r="M42" s="1" t="s">
        <v>31</v>
      </c>
      <c r="N42" s="1" t="s">
        <v>200</v>
      </c>
      <c r="O42" s="1" t="s">
        <v>26</v>
      </c>
      <c r="P42" s="1" t="s">
        <v>26</v>
      </c>
      <c r="Q42" s="1" t="s">
        <v>32</v>
      </c>
      <c r="R42" s="1" t="s">
        <v>201</v>
      </c>
      <c r="S42" s="1"/>
      <c r="T42" s="1" t="s">
        <v>44</v>
      </c>
      <c r="U42" s="1" t="s">
        <v>122</v>
      </c>
      <c r="V42" s="1" t="s">
        <v>67</v>
      </c>
      <c r="W42" s="1" t="s">
        <v>6</v>
      </c>
      <c r="X42" s="1" t="s">
        <v>38</v>
      </c>
      <c r="Y42" s="1"/>
    </row>
    <row r="43" spans="1:25">
      <c r="A43" s="1">
        <v>1200</v>
      </c>
      <c r="B43" s="1" t="s">
        <v>202</v>
      </c>
      <c r="C43" s="1" t="s">
        <v>24</v>
      </c>
      <c r="D43" s="1" t="s">
        <v>28</v>
      </c>
      <c r="E43" s="1" t="s">
        <v>29</v>
      </c>
      <c r="F43" s="1" t="s">
        <v>62</v>
      </c>
      <c r="G43" s="1"/>
      <c r="H43" s="1" t="s">
        <v>29</v>
      </c>
      <c r="I43" s="1" t="s">
        <v>26</v>
      </c>
      <c r="J43" s="1" t="s">
        <v>29</v>
      </c>
      <c r="K43" s="1" t="s">
        <v>203</v>
      </c>
      <c r="L43" s="1"/>
      <c r="M43" s="1" t="s">
        <v>24</v>
      </c>
      <c r="N43" s="1" t="s">
        <v>204</v>
      </c>
      <c r="O43" s="1" t="s">
        <v>25</v>
      </c>
      <c r="P43" s="1" t="s">
        <v>28</v>
      </c>
      <c r="Q43" s="1" t="s">
        <v>56</v>
      </c>
      <c r="R43" s="1" t="s">
        <v>33</v>
      </c>
      <c r="S43" s="1"/>
      <c r="T43" s="1" t="s">
        <v>101</v>
      </c>
      <c r="U43" s="1" t="s">
        <v>35</v>
      </c>
      <c r="V43" s="1" t="s">
        <v>59</v>
      </c>
      <c r="W43" s="1" t="s">
        <v>118</v>
      </c>
      <c r="X43" s="1" t="s">
        <v>205</v>
      </c>
      <c r="Y43" s="1"/>
    </row>
    <row r="44" spans="1:25">
      <c r="A44" s="1">
        <v>1199</v>
      </c>
      <c r="B44" s="1" t="s">
        <v>206</v>
      </c>
      <c r="C44" s="1" t="s">
        <v>24</v>
      </c>
      <c r="D44" s="1" t="s">
        <v>25</v>
      </c>
      <c r="E44" s="1" t="s">
        <v>28</v>
      </c>
      <c r="F44" s="1" t="s">
        <v>207</v>
      </c>
      <c r="G44" s="1"/>
      <c r="H44" s="1" t="s">
        <v>26</v>
      </c>
      <c r="I44" s="1" t="s">
        <v>26</v>
      </c>
      <c r="J44" s="1" t="s">
        <v>26</v>
      </c>
      <c r="K44" s="1" t="s">
        <v>203</v>
      </c>
      <c r="L44" s="1"/>
      <c r="M44" s="1" t="s">
        <v>24</v>
      </c>
      <c r="N44" s="1" t="s">
        <v>208</v>
      </c>
      <c r="O44" s="1" t="s">
        <v>25</v>
      </c>
      <c r="P44" s="1" t="s">
        <v>28</v>
      </c>
      <c r="Q44" s="1" t="s">
        <v>32</v>
      </c>
      <c r="R44" s="1" t="s">
        <v>80</v>
      </c>
      <c r="S44" s="1"/>
      <c r="T44" s="1" t="s">
        <v>101</v>
      </c>
      <c r="U44" s="1" t="s">
        <v>76</v>
      </c>
      <c r="V44" s="1" t="s">
        <v>67</v>
      </c>
      <c r="W44" s="1" t="s">
        <v>6</v>
      </c>
      <c r="X44" s="1" t="s">
        <v>60</v>
      </c>
      <c r="Y44" s="1"/>
    </row>
    <row r="45" spans="1:25">
      <c r="A45" s="1">
        <v>1198</v>
      </c>
      <c r="B45" s="1" t="s">
        <v>209</v>
      </c>
      <c r="C45" s="1" t="s">
        <v>24</v>
      </c>
      <c r="D45" s="1" t="s">
        <v>25</v>
      </c>
      <c r="E45" s="1" t="s">
        <v>26</v>
      </c>
      <c r="F45" s="1" t="s">
        <v>210</v>
      </c>
      <c r="G45" s="1"/>
      <c r="H45" s="1" t="s">
        <v>26</v>
      </c>
      <c r="I45" s="1" t="s">
        <v>26</v>
      </c>
      <c r="J45" s="1" t="s">
        <v>26</v>
      </c>
      <c r="K45" s="1" t="s">
        <v>211</v>
      </c>
      <c r="L45" s="1"/>
      <c r="M45" s="1" t="s">
        <v>24</v>
      </c>
      <c r="N45" s="1"/>
      <c r="O45" s="1" t="s">
        <v>25</v>
      </c>
      <c r="P45" s="1" t="s">
        <v>28</v>
      </c>
      <c r="Q45" s="1" t="s">
        <v>32</v>
      </c>
      <c r="R45" s="1" t="s">
        <v>80</v>
      </c>
      <c r="S45" s="1"/>
      <c r="T45" s="1" t="s">
        <v>101</v>
      </c>
      <c r="U45" s="1" t="s">
        <v>6</v>
      </c>
      <c r="V45" s="1" t="s">
        <v>59</v>
      </c>
      <c r="W45" s="1" t="s">
        <v>106</v>
      </c>
      <c r="X45" s="1" t="s">
        <v>38</v>
      </c>
      <c r="Y45" s="1"/>
    </row>
    <row r="46" spans="1:25">
      <c r="A46" s="1">
        <v>1197</v>
      </c>
      <c r="B46" s="1" t="s">
        <v>212</v>
      </c>
      <c r="C46" s="1" t="s">
        <v>24</v>
      </c>
      <c r="D46" s="1" t="s">
        <v>25</v>
      </c>
      <c r="E46" s="1" t="s">
        <v>29</v>
      </c>
      <c r="F46" s="1" t="s">
        <v>140</v>
      </c>
      <c r="G46" s="1"/>
      <c r="H46" s="1" t="s">
        <v>26</v>
      </c>
      <c r="I46" s="1" t="s">
        <v>28</v>
      </c>
      <c r="J46" s="1" t="s">
        <v>26</v>
      </c>
      <c r="K46" s="1" t="s">
        <v>213</v>
      </c>
      <c r="L46" s="1"/>
      <c r="M46" s="1" t="s">
        <v>24</v>
      </c>
      <c r="N46" s="2" t="s">
        <v>214</v>
      </c>
      <c r="O46" s="1" t="s">
        <v>26</v>
      </c>
      <c r="P46" s="1" t="s">
        <v>28</v>
      </c>
      <c r="Q46" s="1" t="s">
        <v>56</v>
      </c>
      <c r="R46" s="1" t="s">
        <v>33</v>
      </c>
      <c r="S46" s="1"/>
      <c r="T46" s="1" t="s">
        <v>44</v>
      </c>
      <c r="U46" s="1" t="s">
        <v>35</v>
      </c>
      <c r="V46" s="1" t="s">
        <v>67</v>
      </c>
      <c r="W46" s="1" t="s">
        <v>51</v>
      </c>
      <c r="X46" s="1" t="s">
        <v>38</v>
      </c>
      <c r="Y46" s="1"/>
    </row>
    <row r="47" spans="1:25">
      <c r="A47" s="1">
        <v>1196</v>
      </c>
      <c r="B47" s="1" t="s">
        <v>215</v>
      </c>
      <c r="C47" s="1" t="s">
        <v>24</v>
      </c>
      <c r="D47" s="1" t="s">
        <v>25</v>
      </c>
      <c r="E47" s="1" t="s">
        <v>29</v>
      </c>
      <c r="F47" s="1" t="s">
        <v>47</v>
      </c>
      <c r="G47" s="1"/>
      <c r="H47" s="1" t="s">
        <v>29</v>
      </c>
      <c r="I47" s="1" t="s">
        <v>69</v>
      </c>
      <c r="J47" s="1" t="s">
        <v>29</v>
      </c>
      <c r="K47" s="1" t="s">
        <v>216</v>
      </c>
      <c r="L47" s="1"/>
      <c r="M47" s="1" t="s">
        <v>24</v>
      </c>
      <c r="N47" s="2" t="s">
        <v>217</v>
      </c>
      <c r="O47" s="1" t="s">
        <v>25</v>
      </c>
      <c r="P47" s="1" t="s">
        <v>29</v>
      </c>
      <c r="Q47" s="1" t="s">
        <v>56</v>
      </c>
      <c r="R47" s="1" t="s">
        <v>71</v>
      </c>
      <c r="S47" s="1"/>
      <c r="T47" s="1" t="s">
        <v>44</v>
      </c>
      <c r="U47" s="1" t="s">
        <v>35</v>
      </c>
      <c r="V47" s="1" t="s">
        <v>59</v>
      </c>
      <c r="W47" s="1" t="s">
        <v>112</v>
      </c>
      <c r="X47" s="1" t="s">
        <v>38</v>
      </c>
      <c r="Y47" s="1"/>
    </row>
    <row r="48" spans="1:25">
      <c r="A48" s="1">
        <v>1195</v>
      </c>
      <c r="B48" s="1" t="s">
        <v>218</v>
      </c>
      <c r="C48" s="1" t="s">
        <v>24</v>
      </c>
      <c r="D48" s="1" t="s">
        <v>25</v>
      </c>
      <c r="E48" s="1" t="s">
        <v>28</v>
      </c>
      <c r="F48" s="1" t="s">
        <v>85</v>
      </c>
      <c r="G48" s="1"/>
      <c r="H48" s="1" t="s">
        <v>28</v>
      </c>
      <c r="I48" s="1" t="s">
        <v>28</v>
      </c>
      <c r="J48" s="1" t="s">
        <v>28</v>
      </c>
      <c r="K48" s="1" t="s">
        <v>219</v>
      </c>
      <c r="L48" s="1"/>
      <c r="M48" s="1" t="s">
        <v>31</v>
      </c>
      <c r="N48" s="1"/>
      <c r="O48" s="1" t="s">
        <v>26</v>
      </c>
      <c r="P48" s="1" t="s">
        <v>29</v>
      </c>
      <c r="Q48" s="1" t="s">
        <v>110</v>
      </c>
      <c r="R48" s="1" t="s">
        <v>33</v>
      </c>
      <c r="S48" s="1"/>
      <c r="T48" s="1" t="s">
        <v>44</v>
      </c>
      <c r="U48" s="1" t="s">
        <v>81</v>
      </c>
      <c r="V48" s="1" t="s">
        <v>96</v>
      </c>
      <c r="W48" s="1" t="s">
        <v>6</v>
      </c>
      <c r="X48" s="1" t="s">
        <v>38</v>
      </c>
      <c r="Y48" s="1"/>
    </row>
    <row r="49" spans="1:25">
      <c r="A49" s="1">
        <v>1194</v>
      </c>
      <c r="B49" s="1" t="s">
        <v>220</v>
      </c>
      <c r="C49" s="1" t="s">
        <v>24</v>
      </c>
      <c r="D49" s="1" t="s">
        <v>25</v>
      </c>
      <c r="E49" s="1" t="s">
        <v>29</v>
      </c>
      <c r="F49" s="1" t="s">
        <v>85</v>
      </c>
      <c r="G49" s="1"/>
      <c r="H49" s="1" t="s">
        <v>26</v>
      </c>
      <c r="I49" s="1" t="s">
        <v>28</v>
      </c>
      <c r="J49" s="1" t="s">
        <v>28</v>
      </c>
      <c r="K49" s="1" t="s">
        <v>221</v>
      </c>
      <c r="L49" s="1"/>
      <c r="M49" s="1" t="s">
        <v>24</v>
      </c>
      <c r="N49" s="2" t="s">
        <v>222</v>
      </c>
      <c r="O49" s="1" t="s">
        <v>25</v>
      </c>
      <c r="P49" s="1" t="s">
        <v>26</v>
      </c>
      <c r="Q49" s="1" t="s">
        <v>49</v>
      </c>
      <c r="R49" s="1" t="s">
        <v>71</v>
      </c>
      <c r="S49" s="1"/>
      <c r="T49" s="1" t="s">
        <v>44</v>
      </c>
      <c r="U49" s="1" t="s">
        <v>76</v>
      </c>
      <c r="V49" s="1" t="s">
        <v>67</v>
      </c>
      <c r="W49" s="1" t="s">
        <v>51</v>
      </c>
      <c r="X49" s="1" t="s">
        <v>45</v>
      </c>
      <c r="Y49" s="1"/>
    </row>
    <row r="50" spans="1:25">
      <c r="A50" s="1">
        <v>1193</v>
      </c>
      <c r="B50" s="1" t="s">
        <v>223</v>
      </c>
      <c r="C50" s="1" t="s">
        <v>24</v>
      </c>
      <c r="D50" s="1" t="s">
        <v>25</v>
      </c>
      <c r="E50" s="1" t="s">
        <v>25</v>
      </c>
      <c r="F50" s="1" t="s">
        <v>114</v>
      </c>
      <c r="G50" s="1"/>
      <c r="H50" s="1" t="s">
        <v>25</v>
      </c>
      <c r="I50" s="1" t="s">
        <v>29</v>
      </c>
      <c r="J50" s="1" t="s">
        <v>28</v>
      </c>
      <c r="K50" s="1" t="s">
        <v>203</v>
      </c>
      <c r="L50" s="1"/>
      <c r="M50" s="1" t="s">
        <v>24</v>
      </c>
      <c r="N50" s="1" t="s">
        <v>224</v>
      </c>
      <c r="O50" s="1" t="s">
        <v>26</v>
      </c>
      <c r="P50" s="1" t="s">
        <v>29</v>
      </c>
      <c r="Q50" s="1" t="s">
        <v>32</v>
      </c>
      <c r="R50" s="1" t="s">
        <v>33</v>
      </c>
      <c r="S50" s="1"/>
      <c r="T50" s="1" t="s">
        <v>44</v>
      </c>
      <c r="U50" s="1" t="s">
        <v>76</v>
      </c>
      <c r="V50" s="1" t="s">
        <v>67</v>
      </c>
      <c r="W50" s="1" t="s">
        <v>118</v>
      </c>
      <c r="X50" s="1" t="s">
        <v>38</v>
      </c>
      <c r="Y50" s="1"/>
    </row>
    <row r="51" spans="1:25">
      <c r="A51" s="1">
        <v>1192</v>
      </c>
      <c r="B51" s="1" t="s">
        <v>225</v>
      </c>
      <c r="C51" s="1" t="s">
        <v>24</v>
      </c>
      <c r="D51" s="1" t="s">
        <v>26</v>
      </c>
      <c r="E51" s="1" t="s">
        <v>29</v>
      </c>
      <c r="F51" s="1" t="s">
        <v>98</v>
      </c>
      <c r="G51" s="1"/>
      <c r="H51" s="1" t="s">
        <v>28</v>
      </c>
      <c r="I51" s="1" t="s">
        <v>29</v>
      </c>
      <c r="J51" s="1" t="s">
        <v>26</v>
      </c>
      <c r="K51" s="1" t="s">
        <v>226</v>
      </c>
      <c r="L51" s="1"/>
      <c r="M51" s="1" t="s">
        <v>24</v>
      </c>
      <c r="N51" s="1" t="s">
        <v>227</v>
      </c>
      <c r="O51" s="1" t="s">
        <v>29</v>
      </c>
      <c r="P51" s="1" t="s">
        <v>29</v>
      </c>
      <c r="Q51" s="1" t="s">
        <v>56</v>
      </c>
      <c r="R51" s="1" t="s">
        <v>75</v>
      </c>
      <c r="S51" s="1"/>
      <c r="T51" s="1" t="s">
        <v>44</v>
      </c>
      <c r="U51" s="1" t="s">
        <v>35</v>
      </c>
      <c r="V51" s="1" t="s">
        <v>59</v>
      </c>
      <c r="W51" s="1" t="s">
        <v>112</v>
      </c>
      <c r="X51" s="1" t="s">
        <v>38</v>
      </c>
      <c r="Y51" s="1"/>
    </row>
    <row r="52" spans="1:25">
      <c r="A52" s="1">
        <v>1191</v>
      </c>
      <c r="B52" s="1" t="s">
        <v>228</v>
      </c>
      <c r="C52" s="1" t="s">
        <v>24</v>
      </c>
      <c r="D52" s="1" t="s">
        <v>25</v>
      </c>
      <c r="E52" s="1" t="s">
        <v>28</v>
      </c>
      <c r="F52" s="1" t="s">
        <v>27</v>
      </c>
      <c r="G52" s="1"/>
      <c r="H52" s="1" t="s">
        <v>26</v>
      </c>
      <c r="I52" s="1" t="s">
        <v>26</v>
      </c>
      <c r="J52" s="1" t="s">
        <v>26</v>
      </c>
      <c r="K52" s="1" t="s">
        <v>229</v>
      </c>
      <c r="L52" s="1"/>
      <c r="M52" s="1" t="s">
        <v>31</v>
      </c>
      <c r="N52" s="1" t="s">
        <v>230</v>
      </c>
      <c r="O52" s="1" t="s">
        <v>25</v>
      </c>
      <c r="P52" s="1" t="s">
        <v>28</v>
      </c>
      <c r="Q52" s="1" t="s">
        <v>32</v>
      </c>
      <c r="R52" s="1" t="s">
        <v>80</v>
      </c>
      <c r="S52" s="1"/>
      <c r="T52" s="1" t="s">
        <v>65</v>
      </c>
      <c r="U52" s="1" t="s">
        <v>50</v>
      </c>
      <c r="V52" s="1" t="s">
        <v>96</v>
      </c>
      <c r="W52" s="1" t="s">
        <v>51</v>
      </c>
      <c r="X52" s="1" t="s">
        <v>60</v>
      </c>
      <c r="Y52" s="1"/>
    </row>
    <row r="53" spans="1:25">
      <c r="A53" s="1">
        <v>1190</v>
      </c>
      <c r="B53" s="1" t="s">
        <v>231</v>
      </c>
      <c r="C53" s="1" t="s">
        <v>24</v>
      </c>
      <c r="D53" s="1" t="s">
        <v>69</v>
      </c>
      <c r="E53" s="1" t="s">
        <v>29</v>
      </c>
      <c r="F53" s="1" t="s">
        <v>62</v>
      </c>
      <c r="G53" s="1"/>
      <c r="H53" s="1" t="s">
        <v>26</v>
      </c>
      <c r="I53" s="1" t="s">
        <v>29</v>
      </c>
      <c r="J53" s="1" t="s">
        <v>29</v>
      </c>
      <c r="K53" s="1" t="s">
        <v>232</v>
      </c>
      <c r="L53" s="1"/>
      <c r="M53" s="1" t="s">
        <v>24</v>
      </c>
      <c r="N53" s="1" t="s">
        <v>233</v>
      </c>
      <c r="O53" s="1" t="s">
        <v>26</v>
      </c>
      <c r="P53" s="1" t="s">
        <v>28</v>
      </c>
      <c r="Q53" s="1" t="s">
        <v>56</v>
      </c>
      <c r="R53" s="1" t="s">
        <v>80</v>
      </c>
      <c r="S53" s="1"/>
      <c r="T53" s="1" t="s">
        <v>101</v>
      </c>
      <c r="U53" s="1" t="s">
        <v>122</v>
      </c>
      <c r="V53" s="1" t="s">
        <v>59</v>
      </c>
      <c r="W53" s="1" t="s">
        <v>6</v>
      </c>
      <c r="X53" s="1" t="s">
        <v>60</v>
      </c>
      <c r="Y53" s="1"/>
    </row>
    <row r="54" spans="1:25">
      <c r="A54" s="1">
        <v>1189</v>
      </c>
      <c r="B54" s="1" t="s">
        <v>234</v>
      </c>
      <c r="C54" s="1" t="s">
        <v>24</v>
      </c>
      <c r="D54" s="1" t="s">
        <v>69</v>
      </c>
      <c r="E54" s="1" t="s">
        <v>29</v>
      </c>
      <c r="F54" s="1" t="s">
        <v>47</v>
      </c>
      <c r="G54" s="1"/>
      <c r="H54" s="1" t="s">
        <v>28</v>
      </c>
      <c r="I54" s="1" t="s">
        <v>29</v>
      </c>
      <c r="J54" s="1" t="s">
        <v>29</v>
      </c>
      <c r="K54" s="1" t="s">
        <v>235</v>
      </c>
      <c r="L54" s="1"/>
      <c r="M54" s="1" t="s">
        <v>24</v>
      </c>
      <c r="N54" s="1" t="s">
        <v>236</v>
      </c>
      <c r="O54" s="1" t="s">
        <v>25</v>
      </c>
      <c r="P54" s="1" t="s">
        <v>29</v>
      </c>
      <c r="Q54" s="1" t="s">
        <v>32</v>
      </c>
      <c r="R54" s="1" t="s">
        <v>183</v>
      </c>
      <c r="S54" s="1"/>
      <c r="T54" s="1" t="s">
        <v>44</v>
      </c>
      <c r="U54" s="1" t="s">
        <v>35</v>
      </c>
      <c r="V54" s="1" t="s">
        <v>59</v>
      </c>
      <c r="W54" s="1" t="s">
        <v>6</v>
      </c>
      <c r="X54" s="1" t="s">
        <v>38</v>
      </c>
      <c r="Y54" s="1"/>
    </row>
    <row r="55" spans="1:25">
      <c r="A55" s="1">
        <v>1188</v>
      </c>
      <c r="B55" s="1" t="s">
        <v>237</v>
      </c>
      <c r="C55" s="1" t="s">
        <v>24</v>
      </c>
      <c r="D55" s="1" t="s">
        <v>26</v>
      </c>
      <c r="E55" s="1" t="s">
        <v>28</v>
      </c>
      <c r="F55" s="1" t="s">
        <v>98</v>
      </c>
      <c r="G55" s="1"/>
      <c r="H55" s="1" t="s">
        <v>26</v>
      </c>
      <c r="I55" s="1" t="s">
        <v>29</v>
      </c>
      <c r="J55" s="1" t="s">
        <v>28</v>
      </c>
      <c r="K55" s="1" t="s">
        <v>238</v>
      </c>
      <c r="L55" s="1"/>
      <c r="M55" s="1" t="s">
        <v>24</v>
      </c>
      <c r="N55" s="1" t="s">
        <v>239</v>
      </c>
      <c r="O55" s="1" t="s">
        <v>25</v>
      </c>
      <c r="P55" s="1" t="s">
        <v>29</v>
      </c>
      <c r="Q55" s="1" t="s">
        <v>56</v>
      </c>
      <c r="R55" s="1" t="s">
        <v>71</v>
      </c>
      <c r="S55" s="1"/>
      <c r="T55" s="1" t="s">
        <v>44</v>
      </c>
      <c r="U55" s="1" t="s">
        <v>81</v>
      </c>
      <c r="V55" s="1" t="s">
        <v>96</v>
      </c>
      <c r="W55" s="1" t="s">
        <v>51</v>
      </c>
      <c r="X55" s="1" t="s">
        <v>38</v>
      </c>
      <c r="Y55" s="1"/>
    </row>
    <row r="56" spans="1:25">
      <c r="A56" s="1">
        <v>1187</v>
      </c>
      <c r="B56" s="1" t="s">
        <v>240</v>
      </c>
      <c r="C56" s="1" t="s">
        <v>31</v>
      </c>
      <c r="D56" s="1" t="s">
        <v>26</v>
      </c>
      <c r="E56" s="1" t="s">
        <v>28</v>
      </c>
      <c r="F56" s="1" t="s">
        <v>85</v>
      </c>
      <c r="G56" s="1"/>
      <c r="H56" s="1" t="s">
        <v>26</v>
      </c>
      <c r="I56" s="1" t="s">
        <v>28</v>
      </c>
      <c r="J56" s="1" t="s">
        <v>28</v>
      </c>
      <c r="K56" s="1" t="s">
        <v>241</v>
      </c>
      <c r="L56" s="1" t="s">
        <v>242</v>
      </c>
      <c r="M56" s="1" t="s">
        <v>31</v>
      </c>
      <c r="N56" s="1"/>
      <c r="O56" s="1" t="s">
        <v>28</v>
      </c>
      <c r="P56" s="1" t="s">
        <v>25</v>
      </c>
      <c r="Q56" s="1" t="s">
        <v>110</v>
      </c>
      <c r="R56" s="1" t="s">
        <v>75</v>
      </c>
      <c r="S56" s="1"/>
      <c r="T56" s="1" t="s">
        <v>44</v>
      </c>
      <c r="U56" s="1" t="s">
        <v>35</v>
      </c>
      <c r="V56" s="1" t="s">
        <v>59</v>
      </c>
      <c r="W56" s="1" t="s">
        <v>6</v>
      </c>
      <c r="X56" s="1" t="s">
        <v>60</v>
      </c>
      <c r="Y56" s="1"/>
    </row>
    <row r="57" spans="1:25">
      <c r="A57" s="1">
        <v>1186</v>
      </c>
      <c r="B57" s="1" t="s">
        <v>243</v>
      </c>
      <c r="C57" s="1" t="s">
        <v>24</v>
      </c>
      <c r="D57" s="1" t="s">
        <v>25</v>
      </c>
      <c r="E57" s="1" t="s">
        <v>29</v>
      </c>
      <c r="F57" s="1" t="s">
        <v>85</v>
      </c>
      <c r="G57" s="1"/>
      <c r="H57" s="1" t="s">
        <v>28</v>
      </c>
      <c r="I57" s="1" t="s">
        <v>29</v>
      </c>
      <c r="J57" s="1" t="s">
        <v>29</v>
      </c>
      <c r="K57" s="1" t="s">
        <v>244</v>
      </c>
      <c r="L57" s="1"/>
      <c r="M57" s="1" t="s">
        <v>24</v>
      </c>
      <c r="N57" s="2" t="s">
        <v>245</v>
      </c>
      <c r="O57" s="1" t="s">
        <v>25</v>
      </c>
      <c r="P57" s="1" t="s">
        <v>29</v>
      </c>
      <c r="Q57" s="1" t="s">
        <v>32</v>
      </c>
      <c r="R57" s="1" t="s">
        <v>71</v>
      </c>
      <c r="S57" s="1"/>
      <c r="T57" s="1" t="s">
        <v>101</v>
      </c>
      <c r="U57" s="1" t="s">
        <v>76</v>
      </c>
      <c r="V57" s="1" t="s">
        <v>59</v>
      </c>
      <c r="W57" s="1" t="s">
        <v>112</v>
      </c>
      <c r="X57" s="1" t="s">
        <v>60</v>
      </c>
      <c r="Y57" s="1"/>
    </row>
    <row r="58" spans="1:25">
      <c r="A58" s="1">
        <v>1185</v>
      </c>
      <c r="B58" s="1" t="s">
        <v>246</v>
      </c>
      <c r="C58" s="1" t="s">
        <v>24</v>
      </c>
      <c r="D58" s="1" t="s">
        <v>26</v>
      </c>
      <c r="E58" s="1" t="s">
        <v>28</v>
      </c>
      <c r="F58" s="1" t="s">
        <v>85</v>
      </c>
      <c r="G58" s="1"/>
      <c r="H58" s="1" t="s">
        <v>28</v>
      </c>
      <c r="I58" s="1" t="s">
        <v>28</v>
      </c>
      <c r="J58" s="1" t="s">
        <v>28</v>
      </c>
      <c r="K58" s="1" t="s">
        <v>247</v>
      </c>
      <c r="L58" s="1"/>
      <c r="M58" s="1" t="s">
        <v>24</v>
      </c>
      <c r="N58" s="1" t="s">
        <v>248</v>
      </c>
      <c r="O58" s="1" t="s">
        <v>25</v>
      </c>
      <c r="P58" s="1" t="s">
        <v>28</v>
      </c>
      <c r="Q58" s="1" t="s">
        <v>32</v>
      </c>
      <c r="R58" s="1" t="s">
        <v>71</v>
      </c>
      <c r="S58" s="1"/>
      <c r="T58" s="1" t="s">
        <v>44</v>
      </c>
      <c r="U58" s="1" t="s">
        <v>76</v>
      </c>
      <c r="V58" s="1" t="s">
        <v>67</v>
      </c>
      <c r="W58" s="1" t="s">
        <v>51</v>
      </c>
      <c r="X58" s="1" t="s">
        <v>38</v>
      </c>
      <c r="Y58" s="1"/>
    </row>
    <row r="59" spans="1:25">
      <c r="A59" s="1">
        <v>1184</v>
      </c>
      <c r="B59" s="1" t="s">
        <v>249</v>
      </c>
      <c r="C59" s="1" t="s">
        <v>24</v>
      </c>
      <c r="D59" s="1" t="s">
        <v>26</v>
      </c>
      <c r="E59" s="1" t="s">
        <v>26</v>
      </c>
      <c r="F59" s="1" t="s">
        <v>140</v>
      </c>
      <c r="G59" s="1"/>
      <c r="H59" s="1" t="s">
        <v>25</v>
      </c>
      <c r="I59" s="1" t="s">
        <v>26</v>
      </c>
      <c r="J59" s="1" t="s">
        <v>28</v>
      </c>
      <c r="K59" s="1" t="s">
        <v>41</v>
      </c>
      <c r="L59" s="1"/>
      <c r="M59" s="1" t="s">
        <v>31</v>
      </c>
      <c r="N59" s="1" t="s">
        <v>250</v>
      </c>
      <c r="O59" s="1" t="s">
        <v>26</v>
      </c>
      <c r="P59" s="1" t="s">
        <v>28</v>
      </c>
      <c r="Q59" s="1" t="s">
        <v>49</v>
      </c>
      <c r="R59" s="1" t="s">
        <v>71</v>
      </c>
      <c r="S59" s="1"/>
      <c r="T59" s="1" t="s">
        <v>44</v>
      </c>
      <c r="U59" s="1" t="s">
        <v>76</v>
      </c>
      <c r="V59" s="1" t="s">
        <v>67</v>
      </c>
      <c r="W59" s="1" t="s">
        <v>106</v>
      </c>
      <c r="X59" s="1" t="s">
        <v>60</v>
      </c>
      <c r="Y59" s="1"/>
    </row>
    <row r="60" spans="1:25">
      <c r="A60" s="1">
        <v>1183</v>
      </c>
      <c r="B60" s="1" t="s">
        <v>251</v>
      </c>
      <c r="C60" s="1" t="s">
        <v>24</v>
      </c>
      <c r="D60" s="1" t="s">
        <v>26</v>
      </c>
      <c r="E60" s="1" t="s">
        <v>26</v>
      </c>
      <c r="F60" s="1" t="s">
        <v>47</v>
      </c>
      <c r="G60" s="1"/>
      <c r="H60" s="1" t="s">
        <v>28</v>
      </c>
      <c r="I60" s="1" t="s">
        <v>29</v>
      </c>
      <c r="J60" s="1" t="s">
        <v>29</v>
      </c>
      <c r="K60" s="1" t="s">
        <v>232</v>
      </c>
      <c r="L60" s="1"/>
      <c r="M60" s="1" t="s">
        <v>24</v>
      </c>
      <c r="N60" s="1"/>
      <c r="O60" s="1" t="s">
        <v>26</v>
      </c>
      <c r="P60" s="1" t="s">
        <v>28</v>
      </c>
      <c r="Q60" s="1" t="s">
        <v>56</v>
      </c>
      <c r="R60" s="1" t="s">
        <v>75</v>
      </c>
      <c r="S60" s="1"/>
      <c r="T60" s="1" t="s">
        <v>34</v>
      </c>
      <c r="U60" s="1" t="s">
        <v>35</v>
      </c>
      <c r="V60" s="1" t="s">
        <v>67</v>
      </c>
      <c r="W60" s="1" t="s">
        <v>51</v>
      </c>
      <c r="X60" s="1" t="s">
        <v>60</v>
      </c>
      <c r="Y60" s="1"/>
    </row>
    <row r="61" spans="1:25">
      <c r="A61" s="1">
        <v>1182</v>
      </c>
      <c r="B61" s="1" t="s">
        <v>252</v>
      </c>
      <c r="C61" s="1" t="s">
        <v>24</v>
      </c>
      <c r="D61" s="1" t="s">
        <v>25</v>
      </c>
      <c r="E61" s="1" t="s">
        <v>26</v>
      </c>
      <c r="F61" s="1" t="s">
        <v>124</v>
      </c>
      <c r="G61" s="1"/>
      <c r="H61" s="1" t="s">
        <v>26</v>
      </c>
      <c r="I61" s="1" t="s">
        <v>26</v>
      </c>
      <c r="J61" s="1" t="s">
        <v>26</v>
      </c>
      <c r="K61" s="1" t="s">
        <v>253</v>
      </c>
      <c r="L61" s="1"/>
      <c r="M61" s="1" t="s">
        <v>24</v>
      </c>
      <c r="N61" s="1" t="s">
        <v>254</v>
      </c>
      <c r="O61" s="1" t="s">
        <v>25</v>
      </c>
      <c r="P61" s="1" t="s">
        <v>26</v>
      </c>
      <c r="Q61" s="1" t="s">
        <v>56</v>
      </c>
      <c r="R61" s="1" t="s">
        <v>80</v>
      </c>
      <c r="S61" s="1"/>
      <c r="T61" s="1" t="s">
        <v>90</v>
      </c>
      <c r="U61" s="1" t="s">
        <v>6</v>
      </c>
      <c r="V61" s="1" t="s">
        <v>36</v>
      </c>
      <c r="W61" s="1" t="s">
        <v>6</v>
      </c>
      <c r="X61" s="1" t="s">
        <v>60</v>
      </c>
      <c r="Y61" s="1"/>
    </row>
    <row r="62" spans="1:25">
      <c r="A62" s="1">
        <v>1181</v>
      </c>
      <c r="B62" s="1" t="s">
        <v>255</v>
      </c>
      <c r="C62" s="1" t="s">
        <v>24</v>
      </c>
      <c r="D62" s="1" t="s">
        <v>26</v>
      </c>
      <c r="E62" s="1" t="s">
        <v>29</v>
      </c>
      <c r="F62" s="1" t="s">
        <v>85</v>
      </c>
      <c r="G62" s="1"/>
      <c r="H62" s="1" t="s">
        <v>26</v>
      </c>
      <c r="I62" s="1" t="s">
        <v>29</v>
      </c>
      <c r="J62" s="1" t="s">
        <v>28</v>
      </c>
      <c r="K62" s="1" t="s">
        <v>30</v>
      </c>
      <c r="L62" s="1"/>
      <c r="M62" s="1" t="s">
        <v>24</v>
      </c>
      <c r="N62" s="1"/>
      <c r="O62" s="1" t="s">
        <v>25</v>
      </c>
      <c r="P62" s="1" t="s">
        <v>69</v>
      </c>
      <c r="Q62" s="1" t="s">
        <v>56</v>
      </c>
      <c r="R62" s="1" t="s">
        <v>71</v>
      </c>
      <c r="S62" s="1"/>
      <c r="T62" s="1" t="s">
        <v>44</v>
      </c>
      <c r="U62" s="1" t="s">
        <v>76</v>
      </c>
      <c r="V62" s="1" t="s">
        <v>36</v>
      </c>
      <c r="W62" s="1" t="s">
        <v>112</v>
      </c>
      <c r="X62" s="1" t="s">
        <v>38</v>
      </c>
      <c r="Y62" s="1"/>
    </row>
    <row r="63" spans="1:25">
      <c r="A63" s="1">
        <v>1180</v>
      </c>
      <c r="B63" s="1" t="s">
        <v>256</v>
      </c>
      <c r="C63" s="1" t="s">
        <v>24</v>
      </c>
      <c r="D63" s="1" t="s">
        <v>25</v>
      </c>
      <c r="E63" s="1" t="s">
        <v>29</v>
      </c>
      <c r="F63" s="1" t="s">
        <v>47</v>
      </c>
      <c r="G63" s="1"/>
      <c r="H63" s="1" t="s">
        <v>29</v>
      </c>
      <c r="I63" s="1" t="s">
        <v>69</v>
      </c>
      <c r="J63" s="1" t="s">
        <v>28</v>
      </c>
      <c r="K63" s="1" t="s">
        <v>257</v>
      </c>
      <c r="L63" s="1"/>
      <c r="M63" s="1" t="s">
        <v>24</v>
      </c>
      <c r="N63" s="1" t="s">
        <v>258</v>
      </c>
      <c r="O63" s="1" t="s">
        <v>25</v>
      </c>
      <c r="P63" s="1" t="s">
        <v>29</v>
      </c>
      <c r="Q63" s="1" t="s">
        <v>110</v>
      </c>
      <c r="R63" s="1" t="s">
        <v>75</v>
      </c>
      <c r="S63" s="1"/>
      <c r="T63" s="1" t="s">
        <v>58</v>
      </c>
      <c r="U63" s="1" t="s">
        <v>35</v>
      </c>
      <c r="V63" s="1" t="s">
        <v>67</v>
      </c>
      <c r="W63" s="1" t="s">
        <v>6</v>
      </c>
      <c r="X63" s="1" t="s">
        <v>6</v>
      </c>
      <c r="Y63" s="1" t="s">
        <v>259</v>
      </c>
    </row>
    <row r="64" spans="1:25">
      <c r="A64" s="1">
        <v>1179</v>
      </c>
      <c r="B64" s="1" t="s">
        <v>260</v>
      </c>
      <c r="C64" s="1" t="s">
        <v>24</v>
      </c>
      <c r="D64" s="1" t="s">
        <v>25</v>
      </c>
      <c r="E64" s="1" t="s">
        <v>28</v>
      </c>
      <c r="F64" s="1" t="s">
        <v>98</v>
      </c>
      <c r="G64" s="1"/>
      <c r="H64" s="1" t="s">
        <v>26</v>
      </c>
      <c r="I64" s="1" t="s">
        <v>29</v>
      </c>
      <c r="J64" s="1" t="s">
        <v>29</v>
      </c>
      <c r="K64" s="1" t="s">
        <v>261</v>
      </c>
      <c r="L64" s="1"/>
      <c r="M64" s="1" t="s">
        <v>24</v>
      </c>
      <c r="N64" s="1" t="s">
        <v>262</v>
      </c>
      <c r="O64" s="1" t="s">
        <v>25</v>
      </c>
      <c r="P64" s="1" t="s">
        <v>29</v>
      </c>
      <c r="Q64" s="1" t="s">
        <v>56</v>
      </c>
      <c r="R64" s="1" t="s">
        <v>117</v>
      </c>
      <c r="S64" s="1"/>
      <c r="T64" s="1" t="s">
        <v>34</v>
      </c>
      <c r="U64" s="1" t="s">
        <v>35</v>
      </c>
      <c r="V64" s="1" t="s">
        <v>67</v>
      </c>
      <c r="W64" s="1" t="s">
        <v>6</v>
      </c>
      <c r="X64" s="1" t="s">
        <v>60</v>
      </c>
      <c r="Y64" s="1"/>
    </row>
    <row r="65" spans="1:25">
      <c r="A65" s="1">
        <v>1178</v>
      </c>
      <c r="B65" s="1" t="s">
        <v>263</v>
      </c>
      <c r="C65" s="1" t="s">
        <v>24</v>
      </c>
      <c r="D65" s="1" t="s">
        <v>25</v>
      </c>
      <c r="E65" s="1" t="s">
        <v>26</v>
      </c>
      <c r="F65" s="1" t="s">
        <v>264</v>
      </c>
      <c r="G65" s="1"/>
      <c r="H65" s="1" t="s">
        <v>25</v>
      </c>
      <c r="I65" s="1" t="s">
        <v>26</v>
      </c>
      <c r="J65" s="1" t="s">
        <v>25</v>
      </c>
      <c r="K65" s="1" t="s">
        <v>253</v>
      </c>
      <c r="L65" s="1"/>
      <c r="M65" s="1" t="s">
        <v>31</v>
      </c>
      <c r="N65" s="1"/>
      <c r="O65" s="1" t="s">
        <v>25</v>
      </c>
      <c r="P65" s="1" t="s">
        <v>26</v>
      </c>
      <c r="Q65" s="1" t="s">
        <v>56</v>
      </c>
      <c r="R65" s="1" t="s">
        <v>33</v>
      </c>
      <c r="S65" s="1"/>
      <c r="T65" s="1" t="s">
        <v>34</v>
      </c>
      <c r="U65" s="1" t="s">
        <v>66</v>
      </c>
      <c r="V65" s="1" t="s">
        <v>67</v>
      </c>
      <c r="W65" s="1" t="s">
        <v>118</v>
      </c>
      <c r="X65" s="1" t="s">
        <v>60</v>
      </c>
      <c r="Y65" s="1"/>
    </row>
    <row r="66" spans="1:25">
      <c r="A66" s="1">
        <v>1177</v>
      </c>
      <c r="B66" s="1" t="s">
        <v>265</v>
      </c>
      <c r="C66" s="1" t="s">
        <v>24</v>
      </c>
      <c r="D66" s="1" t="s">
        <v>26</v>
      </c>
      <c r="E66" s="1" t="s">
        <v>29</v>
      </c>
      <c r="F66" s="1" t="s">
        <v>53</v>
      </c>
      <c r="G66" s="1"/>
      <c r="H66" s="1" t="s">
        <v>29</v>
      </c>
      <c r="I66" s="1" t="s">
        <v>29</v>
      </c>
      <c r="J66" s="1" t="s">
        <v>29</v>
      </c>
      <c r="K66" s="1" t="s">
        <v>266</v>
      </c>
      <c r="L66" s="1"/>
      <c r="M66" s="1" t="s">
        <v>31</v>
      </c>
      <c r="N66" s="1"/>
      <c r="O66" s="1" t="s">
        <v>26</v>
      </c>
      <c r="P66" s="1" t="s">
        <v>29</v>
      </c>
      <c r="Q66" s="1" t="s">
        <v>56</v>
      </c>
      <c r="R66" s="1" t="s">
        <v>33</v>
      </c>
      <c r="S66" s="1"/>
      <c r="T66" s="1" t="s">
        <v>44</v>
      </c>
      <c r="U66" s="1" t="s">
        <v>76</v>
      </c>
      <c r="V66" s="1" t="s">
        <v>36</v>
      </c>
      <c r="W66" s="1" t="s">
        <v>106</v>
      </c>
      <c r="X66" s="1" t="s">
        <v>38</v>
      </c>
      <c r="Y66" s="1"/>
    </row>
    <row r="67" spans="1:25">
      <c r="A67" s="1">
        <v>1176</v>
      </c>
      <c r="B67" s="1" t="s">
        <v>267</v>
      </c>
      <c r="C67" s="1" t="s">
        <v>24</v>
      </c>
      <c r="D67" s="1" t="s">
        <v>26</v>
      </c>
      <c r="E67" s="1" t="s">
        <v>28</v>
      </c>
      <c r="F67" s="1" t="s">
        <v>264</v>
      </c>
      <c r="G67" s="1"/>
      <c r="H67" s="1" t="s">
        <v>69</v>
      </c>
      <c r="I67" s="1" t="s">
        <v>69</v>
      </c>
      <c r="J67" s="1" t="s">
        <v>69</v>
      </c>
      <c r="K67" s="1" t="s">
        <v>266</v>
      </c>
      <c r="L67" s="1"/>
      <c r="M67" s="1" t="s">
        <v>24</v>
      </c>
      <c r="N67" s="1" t="s">
        <v>268</v>
      </c>
      <c r="O67" s="1" t="s">
        <v>25</v>
      </c>
      <c r="P67" s="1" t="s">
        <v>69</v>
      </c>
      <c r="Q67" s="1" t="s">
        <v>110</v>
      </c>
      <c r="R67" s="1" t="s">
        <v>33</v>
      </c>
      <c r="S67" s="1"/>
      <c r="T67" s="1" t="s">
        <v>44</v>
      </c>
      <c r="U67" s="1" t="s">
        <v>35</v>
      </c>
      <c r="V67" s="1" t="s">
        <v>67</v>
      </c>
      <c r="W67" s="1" t="s">
        <v>106</v>
      </c>
      <c r="X67" s="1" t="s">
        <v>205</v>
      </c>
      <c r="Y67" s="1"/>
    </row>
    <row r="68" spans="1:25">
      <c r="A68" s="1">
        <v>1175</v>
      </c>
      <c r="B68" s="1" t="s">
        <v>269</v>
      </c>
      <c r="C68" s="1" t="s">
        <v>24</v>
      </c>
      <c r="D68" s="1" t="s">
        <v>26</v>
      </c>
      <c r="E68" s="1" t="s">
        <v>69</v>
      </c>
      <c r="F68" s="1" t="s">
        <v>156</v>
      </c>
      <c r="G68" s="1"/>
      <c r="H68" s="1" t="s">
        <v>69</v>
      </c>
      <c r="I68" s="1" t="s">
        <v>69</v>
      </c>
      <c r="J68" s="1" t="s">
        <v>69</v>
      </c>
      <c r="K68" s="1" t="s">
        <v>270</v>
      </c>
      <c r="L68" s="1"/>
      <c r="M68" s="1" t="s">
        <v>24</v>
      </c>
      <c r="N68" s="1" t="s">
        <v>271</v>
      </c>
      <c r="O68" s="1" t="s">
        <v>26</v>
      </c>
      <c r="P68" s="1" t="s">
        <v>69</v>
      </c>
      <c r="Q68" s="1" t="s">
        <v>110</v>
      </c>
      <c r="R68" s="1" t="s">
        <v>33</v>
      </c>
      <c r="S68" s="1"/>
      <c r="T68" s="1" t="s">
        <v>44</v>
      </c>
      <c r="U68" s="1" t="s">
        <v>35</v>
      </c>
      <c r="V68" s="1" t="s">
        <v>67</v>
      </c>
      <c r="W68" s="1" t="s">
        <v>106</v>
      </c>
      <c r="X68" s="1" t="s">
        <v>205</v>
      </c>
      <c r="Y68" s="1"/>
    </row>
    <row r="69" spans="1:25">
      <c r="A69" s="1">
        <v>1174</v>
      </c>
      <c r="B69" s="1" t="s">
        <v>272</v>
      </c>
      <c r="C69" s="1" t="s">
        <v>24</v>
      </c>
      <c r="D69" s="1" t="s">
        <v>25</v>
      </c>
      <c r="E69" s="1" t="s">
        <v>29</v>
      </c>
      <c r="F69" s="1" t="s">
        <v>47</v>
      </c>
      <c r="G69" s="1"/>
      <c r="H69" s="1" t="s">
        <v>28</v>
      </c>
      <c r="I69" s="1" t="s">
        <v>28</v>
      </c>
      <c r="J69" s="1" t="s">
        <v>28</v>
      </c>
      <c r="K69" s="1" t="s">
        <v>273</v>
      </c>
      <c r="L69" s="1"/>
      <c r="M69" s="1" t="s">
        <v>31</v>
      </c>
      <c r="N69" s="1" t="s">
        <v>274</v>
      </c>
      <c r="O69" s="1" t="s">
        <v>26</v>
      </c>
      <c r="P69" s="1" t="s">
        <v>29</v>
      </c>
      <c r="Q69" s="1" t="s">
        <v>32</v>
      </c>
      <c r="R69" s="1" t="s">
        <v>117</v>
      </c>
      <c r="S69" s="1"/>
      <c r="T69" s="1" t="s">
        <v>34</v>
      </c>
      <c r="U69" s="1" t="s">
        <v>95</v>
      </c>
      <c r="V69" s="1" t="s">
        <v>59</v>
      </c>
      <c r="W69" s="1" t="s">
        <v>51</v>
      </c>
      <c r="X69" s="1" t="s">
        <v>60</v>
      </c>
      <c r="Y69" s="1"/>
    </row>
    <row r="70" spans="1:25">
      <c r="A70" s="1">
        <v>1173</v>
      </c>
      <c r="B70" s="1" t="s">
        <v>275</v>
      </c>
      <c r="C70" s="1" t="s">
        <v>24</v>
      </c>
      <c r="D70" s="1" t="s">
        <v>25</v>
      </c>
      <c r="E70" s="1" t="s">
        <v>26</v>
      </c>
      <c r="F70" s="1" t="s">
        <v>92</v>
      </c>
      <c r="G70" s="1"/>
      <c r="H70" s="1" t="s">
        <v>25</v>
      </c>
      <c r="I70" s="1" t="s">
        <v>28</v>
      </c>
      <c r="J70" s="1" t="s">
        <v>28</v>
      </c>
      <c r="K70" s="1" t="s">
        <v>276</v>
      </c>
      <c r="L70" s="1"/>
      <c r="M70" s="1" t="s">
        <v>24</v>
      </c>
      <c r="N70" s="1" t="s">
        <v>277</v>
      </c>
      <c r="O70" s="1" t="s">
        <v>25</v>
      </c>
      <c r="P70" s="1" t="s">
        <v>26</v>
      </c>
      <c r="Q70" s="1" t="s">
        <v>56</v>
      </c>
      <c r="R70" s="1" t="s">
        <v>71</v>
      </c>
      <c r="S70" s="1"/>
      <c r="T70" s="1" t="s">
        <v>44</v>
      </c>
      <c r="U70" s="1" t="s">
        <v>35</v>
      </c>
      <c r="V70" s="1" t="s">
        <v>59</v>
      </c>
      <c r="W70" s="1" t="s">
        <v>6</v>
      </c>
      <c r="X70" s="1" t="s">
        <v>60</v>
      </c>
      <c r="Y70" s="1"/>
    </row>
    <row r="71" spans="1:25">
      <c r="A71" s="1">
        <v>1172</v>
      </c>
      <c r="B71" s="1" t="s">
        <v>278</v>
      </c>
      <c r="C71" s="1" t="s">
        <v>24</v>
      </c>
      <c r="D71" s="1" t="s">
        <v>25</v>
      </c>
      <c r="E71" s="1" t="s">
        <v>28</v>
      </c>
      <c r="F71" s="1" t="s">
        <v>62</v>
      </c>
      <c r="G71" s="1"/>
      <c r="H71" s="1" t="s">
        <v>28</v>
      </c>
      <c r="I71" s="1" t="s">
        <v>28</v>
      </c>
      <c r="J71" s="1" t="s">
        <v>26</v>
      </c>
      <c r="K71" s="1" t="s">
        <v>83</v>
      </c>
      <c r="L71" s="1"/>
      <c r="M71" s="1" t="s">
        <v>31</v>
      </c>
      <c r="N71" s="1"/>
      <c r="O71" s="1" t="s">
        <v>25</v>
      </c>
      <c r="P71" s="1" t="s">
        <v>26</v>
      </c>
      <c r="Q71" s="1" t="s">
        <v>56</v>
      </c>
      <c r="R71" s="1" t="s">
        <v>117</v>
      </c>
      <c r="S71" s="1"/>
      <c r="T71" s="1" t="s">
        <v>101</v>
      </c>
      <c r="U71" s="1" t="s">
        <v>6</v>
      </c>
      <c r="V71" s="1" t="s">
        <v>96</v>
      </c>
      <c r="W71" s="1" t="s">
        <v>6</v>
      </c>
      <c r="X71" s="1" t="s">
        <v>60</v>
      </c>
      <c r="Y71" s="1"/>
    </row>
    <row r="72" spans="1:25">
      <c r="A72" s="1">
        <v>1171</v>
      </c>
      <c r="B72" s="1" t="s">
        <v>279</v>
      </c>
      <c r="C72" s="1" t="s">
        <v>24</v>
      </c>
      <c r="D72" s="1" t="s">
        <v>25</v>
      </c>
      <c r="E72" s="1" t="s">
        <v>26</v>
      </c>
      <c r="F72" s="1" t="s">
        <v>140</v>
      </c>
      <c r="G72" s="1"/>
      <c r="H72" s="1" t="s">
        <v>28</v>
      </c>
      <c r="I72" s="1" t="s">
        <v>28</v>
      </c>
      <c r="J72" s="1" t="s">
        <v>26</v>
      </c>
      <c r="K72" s="1" t="s">
        <v>280</v>
      </c>
      <c r="L72" s="1"/>
      <c r="M72" s="1" t="s">
        <v>24</v>
      </c>
      <c r="N72" s="2" t="s">
        <v>281</v>
      </c>
      <c r="O72" s="1" t="s">
        <v>25</v>
      </c>
      <c r="P72" s="1" t="s">
        <v>28</v>
      </c>
      <c r="Q72" s="1" t="s">
        <v>49</v>
      </c>
      <c r="R72" s="1" t="s">
        <v>282</v>
      </c>
      <c r="S72" s="1"/>
      <c r="T72" s="1" t="s">
        <v>44</v>
      </c>
      <c r="U72" s="1" t="s">
        <v>76</v>
      </c>
      <c r="V72" s="1" t="s">
        <v>67</v>
      </c>
      <c r="W72" s="1" t="s">
        <v>51</v>
      </c>
      <c r="X72" s="1" t="s">
        <v>38</v>
      </c>
      <c r="Y72" s="1"/>
    </row>
    <row r="73" spans="1:25">
      <c r="A73" s="1">
        <v>1170</v>
      </c>
      <c r="B73" s="1" t="s">
        <v>283</v>
      </c>
      <c r="C73" s="1" t="s">
        <v>24</v>
      </c>
      <c r="D73" s="1" t="s">
        <v>25</v>
      </c>
      <c r="E73" s="1" t="s">
        <v>29</v>
      </c>
      <c r="F73" s="1" t="s">
        <v>114</v>
      </c>
      <c r="G73" s="1"/>
      <c r="H73" s="1" t="s">
        <v>28</v>
      </c>
      <c r="I73" s="1" t="s">
        <v>29</v>
      </c>
      <c r="J73" s="1" t="s">
        <v>69</v>
      </c>
      <c r="K73" s="1" t="s">
        <v>284</v>
      </c>
      <c r="L73" s="1"/>
      <c r="M73" s="1" t="s">
        <v>24</v>
      </c>
      <c r="N73" s="2" t="s">
        <v>285</v>
      </c>
      <c r="O73" s="1" t="s">
        <v>26</v>
      </c>
      <c r="P73" s="1" t="s">
        <v>28</v>
      </c>
      <c r="Q73" s="1" t="s">
        <v>110</v>
      </c>
      <c r="R73" s="1" t="s">
        <v>6</v>
      </c>
      <c r="S73" s="1" t="s">
        <v>286</v>
      </c>
      <c r="T73" s="1" t="s">
        <v>58</v>
      </c>
      <c r="U73" s="1" t="s">
        <v>76</v>
      </c>
      <c r="V73" s="1" t="s">
        <v>67</v>
      </c>
      <c r="W73" s="1" t="s">
        <v>51</v>
      </c>
      <c r="X73" s="1" t="s">
        <v>38</v>
      </c>
      <c r="Y73" s="1"/>
    </row>
    <row r="74" spans="1:25">
      <c r="A74" s="1">
        <v>1169</v>
      </c>
      <c r="B74" s="1" t="s">
        <v>287</v>
      </c>
      <c r="C74" s="1" t="s">
        <v>24</v>
      </c>
      <c r="D74" s="1" t="s">
        <v>25</v>
      </c>
      <c r="E74" s="1" t="s">
        <v>29</v>
      </c>
      <c r="F74" s="1" t="s">
        <v>85</v>
      </c>
      <c r="G74" s="1"/>
      <c r="H74" s="1" t="s">
        <v>29</v>
      </c>
      <c r="I74" s="1" t="s">
        <v>69</v>
      </c>
      <c r="J74" s="1" t="s">
        <v>69</v>
      </c>
      <c r="K74" s="1" t="s">
        <v>288</v>
      </c>
      <c r="L74" s="1"/>
      <c r="M74" s="1" t="s">
        <v>24</v>
      </c>
      <c r="N74" s="1" t="s">
        <v>289</v>
      </c>
      <c r="O74" s="1" t="s">
        <v>25</v>
      </c>
      <c r="P74" s="1" t="s">
        <v>26</v>
      </c>
      <c r="Q74" s="1" t="s">
        <v>56</v>
      </c>
      <c r="R74" s="1" t="s">
        <v>290</v>
      </c>
      <c r="S74" s="1"/>
      <c r="T74" s="1" t="s">
        <v>65</v>
      </c>
      <c r="U74" s="1" t="s">
        <v>35</v>
      </c>
      <c r="V74" s="1" t="s">
        <v>59</v>
      </c>
      <c r="W74" s="1" t="s">
        <v>6</v>
      </c>
      <c r="X74" s="1" t="s">
        <v>38</v>
      </c>
      <c r="Y74" s="1"/>
    </row>
    <row r="75" spans="1:25">
      <c r="A75" s="1">
        <v>1168</v>
      </c>
      <c r="B75" s="1" t="s">
        <v>291</v>
      </c>
      <c r="C75" s="1" t="s">
        <v>24</v>
      </c>
      <c r="D75" s="1" t="s">
        <v>26</v>
      </c>
      <c r="E75" s="1" t="s">
        <v>29</v>
      </c>
      <c r="F75" s="1" t="s">
        <v>174</v>
      </c>
      <c r="G75" s="1"/>
      <c r="H75" s="1" t="s">
        <v>26</v>
      </c>
      <c r="I75" s="1" t="s">
        <v>29</v>
      </c>
      <c r="J75" s="1" t="s">
        <v>29</v>
      </c>
      <c r="K75" s="1" t="s">
        <v>292</v>
      </c>
      <c r="L75" s="1"/>
      <c r="M75" s="1" t="s">
        <v>24</v>
      </c>
      <c r="N75" s="1" t="s">
        <v>293</v>
      </c>
      <c r="O75" s="1" t="s">
        <v>26</v>
      </c>
      <c r="P75" s="1" t="s">
        <v>26</v>
      </c>
      <c r="Q75" s="1" t="s">
        <v>56</v>
      </c>
      <c r="R75" s="1" t="s">
        <v>143</v>
      </c>
      <c r="S75" s="1"/>
      <c r="T75" s="1" t="s">
        <v>101</v>
      </c>
      <c r="U75" s="1" t="s">
        <v>35</v>
      </c>
      <c r="V75" s="1" t="s">
        <v>59</v>
      </c>
      <c r="W75" s="1" t="s">
        <v>51</v>
      </c>
      <c r="X75" s="1" t="s">
        <v>38</v>
      </c>
      <c r="Y75" s="1"/>
    </row>
    <row r="76" spans="1:25">
      <c r="A76" s="1">
        <v>1167</v>
      </c>
      <c r="B76" s="1" t="s">
        <v>294</v>
      </c>
      <c r="C76" s="1" t="s">
        <v>24</v>
      </c>
      <c r="D76" s="1" t="s">
        <v>26</v>
      </c>
      <c r="E76" s="1" t="s">
        <v>28</v>
      </c>
      <c r="F76" s="1" t="s">
        <v>153</v>
      </c>
      <c r="G76" s="1"/>
      <c r="H76" s="1" t="s">
        <v>28</v>
      </c>
      <c r="I76" s="1" t="s">
        <v>26</v>
      </c>
      <c r="J76" s="1" t="s">
        <v>28</v>
      </c>
      <c r="K76" s="1" t="s">
        <v>295</v>
      </c>
      <c r="L76" s="1"/>
      <c r="M76" s="1" t="s">
        <v>31</v>
      </c>
      <c r="N76" s="1" t="s">
        <v>296</v>
      </c>
      <c r="O76" s="1" t="s">
        <v>25</v>
      </c>
      <c r="P76" s="1" t="s">
        <v>26</v>
      </c>
      <c r="Q76" s="1" t="s">
        <v>32</v>
      </c>
      <c r="R76" s="1" t="s">
        <v>33</v>
      </c>
      <c r="S76" s="1"/>
      <c r="T76" s="1" t="s">
        <v>44</v>
      </c>
      <c r="U76" s="1" t="s">
        <v>35</v>
      </c>
      <c r="V76" s="1" t="s">
        <v>36</v>
      </c>
      <c r="W76" s="1" t="s">
        <v>118</v>
      </c>
      <c r="X76" s="1" t="s">
        <v>38</v>
      </c>
      <c r="Y76" s="1"/>
    </row>
    <row r="77" spans="1:25">
      <c r="A77" s="1">
        <v>1166</v>
      </c>
      <c r="B77" s="1" t="s">
        <v>297</v>
      </c>
      <c r="C77" s="1" t="s">
        <v>24</v>
      </c>
      <c r="D77" s="1" t="s">
        <v>25</v>
      </c>
      <c r="E77" s="1" t="s">
        <v>28</v>
      </c>
      <c r="F77" s="1" t="s">
        <v>47</v>
      </c>
      <c r="G77" s="1"/>
      <c r="H77" s="1" t="s">
        <v>28</v>
      </c>
      <c r="I77" s="1" t="s">
        <v>29</v>
      </c>
      <c r="J77" s="1" t="s">
        <v>28</v>
      </c>
      <c r="K77" s="1" t="s">
        <v>298</v>
      </c>
      <c r="L77" s="1"/>
      <c r="M77" s="1" t="s">
        <v>24</v>
      </c>
      <c r="N77" s="2" t="s">
        <v>299</v>
      </c>
      <c r="O77" s="1" t="s">
        <v>26</v>
      </c>
      <c r="P77" s="1" t="s">
        <v>28</v>
      </c>
      <c r="Q77" s="1" t="s">
        <v>32</v>
      </c>
      <c r="R77" s="1" t="s">
        <v>71</v>
      </c>
      <c r="S77" s="1"/>
      <c r="T77" s="1" t="s">
        <v>101</v>
      </c>
      <c r="U77" s="1" t="s">
        <v>35</v>
      </c>
      <c r="V77" s="1" t="s">
        <v>67</v>
      </c>
      <c r="W77" s="1" t="s">
        <v>51</v>
      </c>
      <c r="X77" s="1" t="s">
        <v>45</v>
      </c>
      <c r="Y77" s="1"/>
    </row>
    <row r="78" spans="1:25">
      <c r="A78" s="1">
        <v>1165</v>
      </c>
      <c r="B78" s="1" t="s">
        <v>300</v>
      </c>
      <c r="C78" s="1" t="s">
        <v>24</v>
      </c>
      <c r="D78" s="1" t="s">
        <v>26</v>
      </c>
      <c r="E78" s="1" t="s">
        <v>28</v>
      </c>
      <c r="F78" s="1" t="s">
        <v>301</v>
      </c>
      <c r="G78" s="1"/>
      <c r="H78" s="1" t="s">
        <v>28</v>
      </c>
      <c r="I78" s="1" t="s">
        <v>29</v>
      </c>
      <c r="J78" s="1" t="s">
        <v>29</v>
      </c>
      <c r="K78" s="1" t="s">
        <v>302</v>
      </c>
      <c r="L78" s="1"/>
      <c r="M78" s="1" t="s">
        <v>24</v>
      </c>
      <c r="N78" s="2" t="s">
        <v>303</v>
      </c>
      <c r="O78" s="1" t="s">
        <v>26</v>
      </c>
      <c r="P78" s="1" t="s">
        <v>29</v>
      </c>
      <c r="Q78" s="1" t="s">
        <v>32</v>
      </c>
      <c r="R78" s="1" t="s">
        <v>6</v>
      </c>
      <c r="S78" s="1" t="s">
        <v>304</v>
      </c>
      <c r="T78" s="1" t="s">
        <v>44</v>
      </c>
      <c r="U78" s="1" t="s">
        <v>35</v>
      </c>
      <c r="V78" s="1" t="s">
        <v>67</v>
      </c>
      <c r="W78" s="1" t="s">
        <v>51</v>
      </c>
      <c r="X78" s="1" t="s">
        <v>205</v>
      </c>
      <c r="Y78" s="1"/>
    </row>
    <row r="79" spans="1:25">
      <c r="A79" s="1">
        <v>1164</v>
      </c>
      <c r="B79" s="1" t="s">
        <v>305</v>
      </c>
      <c r="C79" s="1" t="s">
        <v>24</v>
      </c>
      <c r="D79" s="1" t="s">
        <v>26</v>
      </c>
      <c r="E79" s="1" t="s">
        <v>28</v>
      </c>
      <c r="F79" s="1" t="s">
        <v>306</v>
      </c>
      <c r="G79" s="1" t="s">
        <v>307</v>
      </c>
      <c r="H79" s="1" t="s">
        <v>26</v>
      </c>
      <c r="I79" s="1" t="s">
        <v>28</v>
      </c>
      <c r="J79" s="1" t="s">
        <v>28</v>
      </c>
      <c r="K79" s="1" t="s">
        <v>308</v>
      </c>
      <c r="L79" s="1"/>
      <c r="M79" s="1" t="s">
        <v>24</v>
      </c>
      <c r="N79" s="2" t="s">
        <v>309</v>
      </c>
      <c r="O79" s="1" t="s">
        <v>26</v>
      </c>
      <c r="P79" s="1" t="s">
        <v>28</v>
      </c>
      <c r="Q79" s="1" t="s">
        <v>32</v>
      </c>
      <c r="R79" s="1" t="s">
        <v>33</v>
      </c>
      <c r="S79" s="1"/>
      <c r="T79" s="1" t="s">
        <v>44</v>
      </c>
      <c r="U79" s="1" t="s">
        <v>76</v>
      </c>
      <c r="V79" s="1" t="s">
        <v>59</v>
      </c>
      <c r="W79" s="1" t="s">
        <v>147</v>
      </c>
      <c r="X79" s="1" t="s">
        <v>38</v>
      </c>
      <c r="Y79" s="1"/>
    </row>
    <row r="80" spans="1:25">
      <c r="A80" s="1">
        <v>1163</v>
      </c>
      <c r="B80" s="1" t="s">
        <v>310</v>
      </c>
      <c r="C80" s="1" t="s">
        <v>24</v>
      </c>
      <c r="D80" s="1" t="s">
        <v>25</v>
      </c>
      <c r="E80" s="1" t="s">
        <v>25</v>
      </c>
      <c r="F80" s="1" t="s">
        <v>27</v>
      </c>
      <c r="G80" s="1"/>
      <c r="H80" s="1" t="s">
        <v>28</v>
      </c>
      <c r="I80" s="1" t="s">
        <v>28</v>
      </c>
      <c r="J80" s="1" t="s">
        <v>28</v>
      </c>
      <c r="K80" s="1" t="s">
        <v>311</v>
      </c>
      <c r="L80" s="1"/>
      <c r="M80" s="1" t="s">
        <v>24</v>
      </c>
      <c r="N80" s="1" t="s">
        <v>312</v>
      </c>
      <c r="O80" s="1" t="s">
        <v>25</v>
      </c>
      <c r="P80" s="1" t="s">
        <v>28</v>
      </c>
      <c r="Q80" s="1" t="s">
        <v>56</v>
      </c>
      <c r="R80" s="1" t="s">
        <v>6</v>
      </c>
      <c r="S80" s="1" t="s">
        <v>313</v>
      </c>
      <c r="T80" s="1" t="s">
        <v>34</v>
      </c>
      <c r="U80" s="1" t="s">
        <v>6</v>
      </c>
      <c r="V80" s="1" t="s">
        <v>96</v>
      </c>
      <c r="W80" s="1" t="s">
        <v>147</v>
      </c>
      <c r="X80" s="1" t="s">
        <v>60</v>
      </c>
      <c r="Y80" s="1"/>
    </row>
    <row r="81" spans="1:25">
      <c r="A81" s="1">
        <v>1162</v>
      </c>
      <c r="B81" s="1" t="s">
        <v>314</v>
      </c>
      <c r="C81" s="1" t="s">
        <v>24</v>
      </c>
      <c r="D81" s="1" t="s">
        <v>25</v>
      </c>
      <c r="E81" s="1" t="s">
        <v>29</v>
      </c>
      <c r="F81" s="1" t="s">
        <v>85</v>
      </c>
      <c r="G81" s="1"/>
      <c r="H81" s="1" t="s">
        <v>28</v>
      </c>
      <c r="I81" s="1" t="s">
        <v>28</v>
      </c>
      <c r="J81" s="1" t="s">
        <v>29</v>
      </c>
      <c r="K81" s="1" t="s">
        <v>83</v>
      </c>
      <c r="L81" s="1"/>
      <c r="M81" s="1" t="s">
        <v>24</v>
      </c>
      <c r="N81" s="2" t="s">
        <v>315</v>
      </c>
      <c r="O81" s="1" t="s">
        <v>25</v>
      </c>
      <c r="P81" s="1" t="s">
        <v>28</v>
      </c>
      <c r="Q81" s="1" t="s">
        <v>56</v>
      </c>
      <c r="R81" s="1" t="s">
        <v>80</v>
      </c>
      <c r="S81" s="1"/>
      <c r="T81" s="1" t="s">
        <v>44</v>
      </c>
      <c r="U81" s="1" t="s">
        <v>95</v>
      </c>
      <c r="V81" s="1" t="s">
        <v>96</v>
      </c>
      <c r="W81" s="1" t="s">
        <v>51</v>
      </c>
      <c r="X81" s="1" t="s">
        <v>60</v>
      </c>
      <c r="Y81" s="1"/>
    </row>
    <row r="82" spans="1:25">
      <c r="A82" s="1">
        <v>1161</v>
      </c>
      <c r="B82" s="1" t="s">
        <v>316</v>
      </c>
      <c r="C82" s="1" t="s">
        <v>24</v>
      </c>
      <c r="D82" s="1" t="s">
        <v>25</v>
      </c>
      <c r="E82" s="1" t="s">
        <v>26</v>
      </c>
      <c r="F82" s="1" t="s">
        <v>317</v>
      </c>
      <c r="G82" s="1"/>
      <c r="H82" s="1" t="s">
        <v>26</v>
      </c>
      <c r="I82" s="1" t="s">
        <v>26</v>
      </c>
      <c r="J82" s="1" t="s">
        <v>28</v>
      </c>
      <c r="K82" s="1" t="s">
        <v>257</v>
      </c>
      <c r="L82" s="1"/>
      <c r="M82" s="1" t="s">
        <v>24</v>
      </c>
      <c r="N82" s="1" t="s">
        <v>318</v>
      </c>
      <c r="O82" s="1" t="s">
        <v>25</v>
      </c>
      <c r="P82" s="1" t="s">
        <v>28</v>
      </c>
      <c r="Q82" s="1" t="s">
        <v>56</v>
      </c>
      <c r="R82" s="1" t="s">
        <v>80</v>
      </c>
      <c r="S82" s="1"/>
      <c r="T82" s="1" t="s">
        <v>65</v>
      </c>
      <c r="U82" s="1" t="s">
        <v>81</v>
      </c>
      <c r="V82" s="1" t="s">
        <v>96</v>
      </c>
      <c r="W82" s="1" t="s">
        <v>6</v>
      </c>
      <c r="X82" s="1" t="s">
        <v>60</v>
      </c>
      <c r="Y82" s="1"/>
    </row>
    <row r="83" spans="1:25">
      <c r="A83" s="1">
        <v>1160</v>
      </c>
      <c r="B83" s="1" t="s">
        <v>319</v>
      </c>
      <c r="C83" s="1" t="s">
        <v>24</v>
      </c>
      <c r="D83" s="1" t="s">
        <v>25</v>
      </c>
      <c r="E83" s="1" t="s">
        <v>25</v>
      </c>
      <c r="F83" s="1" t="s">
        <v>153</v>
      </c>
      <c r="G83" s="1"/>
      <c r="H83" s="1" t="s">
        <v>28</v>
      </c>
      <c r="I83" s="1" t="s">
        <v>28</v>
      </c>
      <c r="J83" s="1" t="s">
        <v>29</v>
      </c>
      <c r="K83" s="1" t="s">
        <v>320</v>
      </c>
      <c r="L83" s="1"/>
      <c r="M83" s="1" t="s">
        <v>31</v>
      </c>
      <c r="N83" s="1"/>
      <c r="O83" s="1" t="s">
        <v>25</v>
      </c>
      <c r="P83" s="1" t="s">
        <v>29</v>
      </c>
      <c r="Q83" s="1" t="s">
        <v>32</v>
      </c>
      <c r="R83" s="1" t="s">
        <v>80</v>
      </c>
      <c r="S83" s="1"/>
      <c r="T83" s="1" t="s">
        <v>44</v>
      </c>
      <c r="U83" s="1" t="s">
        <v>35</v>
      </c>
      <c r="V83" s="1" t="s">
        <v>67</v>
      </c>
      <c r="W83" s="1" t="s">
        <v>6</v>
      </c>
      <c r="X83" s="1" t="s">
        <v>38</v>
      </c>
      <c r="Y83" s="1"/>
    </row>
    <row r="84" spans="1:25">
      <c r="A84" s="1">
        <v>1159</v>
      </c>
      <c r="B84" s="1" t="s">
        <v>321</v>
      </c>
      <c r="C84" s="1" t="s">
        <v>24</v>
      </c>
      <c r="D84" s="1" t="s">
        <v>25</v>
      </c>
      <c r="E84" s="1" t="s">
        <v>26</v>
      </c>
      <c r="F84" s="1" t="s">
        <v>156</v>
      </c>
      <c r="G84" s="1"/>
      <c r="H84" s="1" t="s">
        <v>25</v>
      </c>
      <c r="I84" s="1" t="s">
        <v>25</v>
      </c>
      <c r="J84" s="1" t="s">
        <v>26</v>
      </c>
      <c r="K84" s="1" t="s">
        <v>322</v>
      </c>
      <c r="L84" s="1"/>
      <c r="M84" s="1" t="s">
        <v>31</v>
      </c>
      <c r="N84" s="1"/>
      <c r="O84" s="1" t="s">
        <v>26</v>
      </c>
      <c r="P84" s="1" t="s">
        <v>28</v>
      </c>
      <c r="Q84" s="1" t="s">
        <v>32</v>
      </c>
      <c r="R84" s="1" t="s">
        <v>57</v>
      </c>
      <c r="S84" s="1"/>
      <c r="T84" s="1" t="s">
        <v>65</v>
      </c>
      <c r="U84" s="1" t="s">
        <v>35</v>
      </c>
      <c r="V84" s="1" t="s">
        <v>67</v>
      </c>
      <c r="W84" s="1" t="s">
        <v>51</v>
      </c>
      <c r="X84" s="1" t="s">
        <v>205</v>
      </c>
      <c r="Y84" s="1"/>
    </row>
    <row r="85" spans="1:25">
      <c r="A85" s="1">
        <v>1158</v>
      </c>
      <c r="B85" s="1" t="s">
        <v>323</v>
      </c>
      <c r="C85" s="1" t="s">
        <v>24</v>
      </c>
      <c r="D85" s="1" t="s">
        <v>25</v>
      </c>
      <c r="E85" s="1" t="s">
        <v>28</v>
      </c>
      <c r="F85" s="1" t="s">
        <v>27</v>
      </c>
      <c r="G85" s="1"/>
      <c r="H85" s="1" t="s">
        <v>28</v>
      </c>
      <c r="I85" s="1" t="s">
        <v>28</v>
      </c>
      <c r="J85" s="1" t="s">
        <v>28</v>
      </c>
      <c r="K85" s="1" t="s">
        <v>324</v>
      </c>
      <c r="L85" s="1"/>
      <c r="M85" s="1" t="s">
        <v>31</v>
      </c>
      <c r="N85" s="1" t="s">
        <v>325</v>
      </c>
      <c r="O85" s="1" t="s">
        <v>25</v>
      </c>
      <c r="P85" s="1" t="s">
        <v>26</v>
      </c>
      <c r="Q85" s="1" t="s">
        <v>32</v>
      </c>
      <c r="R85" s="1" t="s">
        <v>290</v>
      </c>
      <c r="S85" s="1"/>
      <c r="T85" s="1" t="s">
        <v>65</v>
      </c>
      <c r="U85" s="1" t="s">
        <v>122</v>
      </c>
      <c r="V85" s="1" t="s">
        <v>59</v>
      </c>
      <c r="W85" s="1" t="s">
        <v>118</v>
      </c>
      <c r="X85" s="1" t="s">
        <v>60</v>
      </c>
      <c r="Y85" s="1"/>
    </row>
    <row r="86" spans="1:25">
      <c r="A86" s="1">
        <v>1157</v>
      </c>
      <c r="B86" s="1" t="s">
        <v>326</v>
      </c>
      <c r="C86" s="1" t="s">
        <v>24</v>
      </c>
      <c r="D86" s="1" t="s">
        <v>26</v>
      </c>
      <c r="E86" s="1" t="s">
        <v>29</v>
      </c>
      <c r="F86" s="1" t="s">
        <v>27</v>
      </c>
      <c r="G86" s="1"/>
      <c r="H86" s="1" t="s">
        <v>28</v>
      </c>
      <c r="I86" s="1" t="s">
        <v>26</v>
      </c>
      <c r="J86" s="1" t="s">
        <v>28</v>
      </c>
      <c r="K86" s="1" t="s">
        <v>327</v>
      </c>
      <c r="L86" s="1"/>
      <c r="M86" s="1" t="s">
        <v>24</v>
      </c>
      <c r="N86" s="1" t="s">
        <v>328</v>
      </c>
      <c r="O86" s="1" t="s">
        <v>26</v>
      </c>
      <c r="P86" s="1" t="s">
        <v>29</v>
      </c>
      <c r="Q86" s="1" t="s">
        <v>56</v>
      </c>
      <c r="R86" s="1" t="s">
        <v>33</v>
      </c>
      <c r="S86" s="1"/>
      <c r="T86" s="1" t="s">
        <v>44</v>
      </c>
      <c r="U86" s="1" t="s">
        <v>76</v>
      </c>
      <c r="V86" s="1" t="s">
        <v>67</v>
      </c>
      <c r="W86" s="1" t="s">
        <v>37</v>
      </c>
      <c r="X86" s="1" t="s">
        <v>38</v>
      </c>
      <c r="Y86" s="1"/>
    </row>
    <row r="87" spans="1:25">
      <c r="A87" s="1">
        <v>1156</v>
      </c>
      <c r="B87" s="1" t="s">
        <v>329</v>
      </c>
      <c r="C87" s="1" t="s">
        <v>24</v>
      </c>
      <c r="D87" s="1" t="s">
        <v>25</v>
      </c>
      <c r="E87" s="1" t="s">
        <v>26</v>
      </c>
      <c r="F87" s="1" t="s">
        <v>27</v>
      </c>
      <c r="G87" s="1"/>
      <c r="H87" s="1" t="s">
        <v>26</v>
      </c>
      <c r="I87" s="1" t="s">
        <v>26</v>
      </c>
      <c r="J87" s="1" t="s">
        <v>26</v>
      </c>
      <c r="K87" s="1" t="s">
        <v>330</v>
      </c>
      <c r="L87" s="1"/>
      <c r="M87" s="1" t="s">
        <v>24</v>
      </c>
      <c r="N87" s="1" t="s">
        <v>331</v>
      </c>
      <c r="O87" s="1" t="s">
        <v>25</v>
      </c>
      <c r="P87" s="1" t="s">
        <v>26</v>
      </c>
      <c r="Q87" s="1" t="s">
        <v>32</v>
      </c>
      <c r="R87" s="1" t="s">
        <v>121</v>
      </c>
      <c r="S87" s="1"/>
      <c r="T87" s="1" t="s">
        <v>44</v>
      </c>
      <c r="U87" s="1" t="s">
        <v>35</v>
      </c>
      <c r="V87" s="1" t="s">
        <v>67</v>
      </c>
      <c r="W87" s="1" t="s">
        <v>112</v>
      </c>
      <c r="X87" s="1" t="s">
        <v>38</v>
      </c>
      <c r="Y87" s="1"/>
    </row>
    <row r="88" spans="1:25">
      <c r="A88" s="1">
        <v>1155</v>
      </c>
      <c r="B88" s="1" t="s">
        <v>332</v>
      </c>
      <c r="C88" s="1" t="s">
        <v>24</v>
      </c>
      <c r="D88" s="1" t="s">
        <v>25</v>
      </c>
      <c r="E88" s="1" t="s">
        <v>29</v>
      </c>
      <c r="F88" s="1" t="s">
        <v>333</v>
      </c>
      <c r="G88" s="1" t="s">
        <v>334</v>
      </c>
      <c r="H88" s="1" t="s">
        <v>28</v>
      </c>
      <c r="I88" s="1" t="s">
        <v>29</v>
      </c>
      <c r="J88" s="1" t="s">
        <v>29</v>
      </c>
      <c r="K88" s="1" t="s">
        <v>70</v>
      </c>
      <c r="L88" s="1"/>
      <c r="M88" s="1" t="s">
        <v>24</v>
      </c>
      <c r="N88" s="2" t="s">
        <v>335</v>
      </c>
      <c r="O88" s="1" t="s">
        <v>25</v>
      </c>
      <c r="P88" s="1" t="s">
        <v>28</v>
      </c>
      <c r="Q88" s="1" t="s">
        <v>56</v>
      </c>
      <c r="R88" s="1" t="s">
        <v>111</v>
      </c>
      <c r="S88" s="1"/>
      <c r="T88" s="1" t="s">
        <v>44</v>
      </c>
      <c r="U88" s="1" t="s">
        <v>35</v>
      </c>
      <c r="V88" s="1" t="s">
        <v>59</v>
      </c>
      <c r="W88" s="1" t="s">
        <v>51</v>
      </c>
      <c r="X88" s="1" t="s">
        <v>60</v>
      </c>
      <c r="Y88" s="1"/>
    </row>
    <row r="89" spans="1:25">
      <c r="A89" s="1">
        <v>1154</v>
      </c>
      <c r="B89" s="1" t="s">
        <v>336</v>
      </c>
      <c r="C89" s="1" t="s">
        <v>24</v>
      </c>
      <c r="D89" s="1" t="s">
        <v>25</v>
      </c>
      <c r="E89" s="1" t="s">
        <v>26</v>
      </c>
      <c r="F89" s="1" t="s">
        <v>85</v>
      </c>
      <c r="G89" s="1"/>
      <c r="H89" s="1" t="s">
        <v>26</v>
      </c>
      <c r="I89" s="1" t="s">
        <v>28</v>
      </c>
      <c r="J89" s="1" t="s">
        <v>26</v>
      </c>
      <c r="K89" s="1" t="s">
        <v>337</v>
      </c>
      <c r="L89" s="1"/>
      <c r="M89" s="1" t="s">
        <v>31</v>
      </c>
      <c r="N89" s="1"/>
      <c r="O89" s="1" t="s">
        <v>25</v>
      </c>
      <c r="P89" s="1" t="s">
        <v>28</v>
      </c>
      <c r="Q89" s="1" t="s">
        <v>56</v>
      </c>
      <c r="R89" s="1" t="s">
        <v>71</v>
      </c>
      <c r="S89" s="1"/>
      <c r="T89" s="1" t="s">
        <v>44</v>
      </c>
      <c r="U89" s="1" t="s">
        <v>122</v>
      </c>
      <c r="V89" s="1" t="s">
        <v>67</v>
      </c>
      <c r="W89" s="1" t="s">
        <v>6</v>
      </c>
      <c r="X89" s="1" t="s">
        <v>45</v>
      </c>
      <c r="Y89" s="1"/>
    </row>
    <row r="90" spans="1:25">
      <c r="A90" s="1">
        <v>1153</v>
      </c>
      <c r="B90" s="1" t="s">
        <v>338</v>
      </c>
      <c r="C90" s="1" t="s">
        <v>24</v>
      </c>
      <c r="D90" s="1" t="s">
        <v>25</v>
      </c>
      <c r="E90" s="1" t="s">
        <v>69</v>
      </c>
      <c r="F90" s="1" t="s">
        <v>85</v>
      </c>
      <c r="G90" s="1"/>
      <c r="H90" s="1" t="s">
        <v>28</v>
      </c>
      <c r="I90" s="1" t="s">
        <v>29</v>
      </c>
      <c r="J90" s="1" t="s">
        <v>29</v>
      </c>
      <c r="K90" s="1" t="s">
        <v>339</v>
      </c>
      <c r="L90" s="1" t="s">
        <v>340</v>
      </c>
      <c r="M90" s="1" t="s">
        <v>24</v>
      </c>
      <c r="N90" s="2" t="s">
        <v>341</v>
      </c>
      <c r="O90" s="1" t="s">
        <v>25</v>
      </c>
      <c r="P90" s="1" t="s">
        <v>69</v>
      </c>
      <c r="Q90" s="1" t="s">
        <v>56</v>
      </c>
      <c r="R90" s="1" t="s">
        <v>6</v>
      </c>
      <c r="S90" s="1" t="s">
        <v>342</v>
      </c>
      <c r="T90" s="1" t="s">
        <v>44</v>
      </c>
      <c r="U90" s="1" t="s">
        <v>35</v>
      </c>
      <c r="V90" s="1" t="s">
        <v>59</v>
      </c>
      <c r="W90" s="1" t="s">
        <v>6</v>
      </c>
      <c r="X90" s="1" t="s">
        <v>60</v>
      </c>
      <c r="Y90" s="1"/>
    </row>
    <row r="91" spans="1:25">
      <c r="A91" s="1">
        <v>1152</v>
      </c>
      <c r="B91" s="1" t="s">
        <v>343</v>
      </c>
      <c r="C91" s="1" t="s">
        <v>24</v>
      </c>
      <c r="D91" s="1" t="s">
        <v>25</v>
      </c>
      <c r="E91" s="1" t="s">
        <v>28</v>
      </c>
      <c r="F91" s="1" t="s">
        <v>85</v>
      </c>
      <c r="G91" s="1"/>
      <c r="H91" s="1" t="s">
        <v>25</v>
      </c>
      <c r="I91" s="1" t="s">
        <v>25</v>
      </c>
      <c r="J91" s="1" t="s">
        <v>25</v>
      </c>
      <c r="K91" s="1" t="s">
        <v>344</v>
      </c>
      <c r="L91" s="1"/>
      <c r="M91" s="1" t="s">
        <v>31</v>
      </c>
      <c r="N91" s="1"/>
      <c r="O91" s="1" t="s">
        <v>28</v>
      </c>
      <c r="P91" s="1" t="s">
        <v>28</v>
      </c>
      <c r="Q91" s="1" t="s">
        <v>32</v>
      </c>
      <c r="R91" s="1" t="s">
        <v>80</v>
      </c>
      <c r="S91" s="1"/>
      <c r="T91" s="1" t="s">
        <v>101</v>
      </c>
      <c r="U91" s="1" t="s">
        <v>50</v>
      </c>
      <c r="V91" s="1" t="s">
        <v>96</v>
      </c>
      <c r="W91" s="1" t="s">
        <v>51</v>
      </c>
      <c r="X91" s="1" t="s">
        <v>60</v>
      </c>
      <c r="Y91" s="1"/>
    </row>
    <row r="92" spans="1:25">
      <c r="A92" s="1">
        <v>1151</v>
      </c>
      <c r="B92" s="1" t="s">
        <v>345</v>
      </c>
      <c r="C92" s="1" t="s">
        <v>24</v>
      </c>
      <c r="D92" s="1" t="s">
        <v>26</v>
      </c>
      <c r="E92" s="1" t="s">
        <v>29</v>
      </c>
      <c r="F92" s="1" t="s">
        <v>47</v>
      </c>
      <c r="G92" s="1"/>
      <c r="H92" s="1" t="s">
        <v>29</v>
      </c>
      <c r="I92" s="1" t="s">
        <v>69</v>
      </c>
      <c r="J92" s="1" t="s">
        <v>28</v>
      </c>
      <c r="K92" s="1" t="s">
        <v>78</v>
      </c>
      <c r="L92" s="1"/>
      <c r="M92" s="1" t="s">
        <v>24</v>
      </c>
      <c r="N92" s="2" t="s">
        <v>346</v>
      </c>
      <c r="O92" s="1" t="s">
        <v>26</v>
      </c>
      <c r="P92" s="1" t="s">
        <v>29</v>
      </c>
      <c r="Q92" s="1" t="s">
        <v>110</v>
      </c>
      <c r="R92" s="1" t="s">
        <v>71</v>
      </c>
      <c r="S92" s="1"/>
      <c r="T92" s="1" t="s">
        <v>101</v>
      </c>
      <c r="U92" s="1" t="s">
        <v>76</v>
      </c>
      <c r="V92" s="1" t="s">
        <v>36</v>
      </c>
      <c r="W92" s="1" t="s">
        <v>6</v>
      </c>
      <c r="X92" s="1" t="s">
        <v>60</v>
      </c>
      <c r="Y92" s="1"/>
    </row>
    <row r="93" spans="1:25">
      <c r="A93" s="1">
        <v>1150</v>
      </c>
      <c r="B93" s="1" t="s">
        <v>347</v>
      </c>
      <c r="C93" s="1" t="s">
        <v>24</v>
      </c>
      <c r="D93" s="1" t="s">
        <v>26</v>
      </c>
      <c r="E93" s="1" t="s">
        <v>26</v>
      </c>
      <c r="F93" s="1" t="s">
        <v>85</v>
      </c>
      <c r="G93" s="1"/>
      <c r="H93" s="1" t="s">
        <v>26</v>
      </c>
      <c r="I93" s="1" t="s">
        <v>29</v>
      </c>
      <c r="J93" s="1" t="s">
        <v>29</v>
      </c>
      <c r="K93" s="1" t="s">
        <v>348</v>
      </c>
      <c r="L93" s="1"/>
      <c r="M93" s="1" t="s">
        <v>24</v>
      </c>
      <c r="N93" s="1"/>
      <c r="O93" s="1" t="s">
        <v>25</v>
      </c>
      <c r="P93" s="1" t="s">
        <v>29</v>
      </c>
      <c r="Q93" s="1" t="s">
        <v>56</v>
      </c>
      <c r="R93" s="1" t="s">
        <v>33</v>
      </c>
      <c r="S93" s="1"/>
      <c r="T93" s="1" t="s">
        <v>101</v>
      </c>
      <c r="U93" s="1" t="s">
        <v>76</v>
      </c>
      <c r="V93" s="1" t="s">
        <v>59</v>
      </c>
      <c r="W93" s="1" t="s">
        <v>51</v>
      </c>
      <c r="X93" s="1" t="s">
        <v>38</v>
      </c>
      <c r="Y93" s="1"/>
    </row>
    <row r="94" spans="1:25">
      <c r="A94" s="1">
        <v>1149</v>
      </c>
      <c r="B94" s="1" t="s">
        <v>349</v>
      </c>
      <c r="C94" s="1" t="s">
        <v>24</v>
      </c>
      <c r="D94" s="1" t="s">
        <v>26</v>
      </c>
      <c r="E94" s="1" t="s">
        <v>28</v>
      </c>
      <c r="F94" s="1" t="s">
        <v>114</v>
      </c>
      <c r="G94" s="1"/>
      <c r="H94" s="1" t="s">
        <v>25</v>
      </c>
      <c r="I94" s="1" t="s">
        <v>28</v>
      </c>
      <c r="J94" s="1" t="s">
        <v>28</v>
      </c>
      <c r="K94" s="1" t="s">
        <v>30</v>
      </c>
      <c r="L94" s="1"/>
      <c r="M94" s="1" t="s">
        <v>24</v>
      </c>
      <c r="N94" s="1" t="s">
        <v>350</v>
      </c>
      <c r="O94" s="1" t="s">
        <v>25</v>
      </c>
      <c r="P94" s="1" t="s">
        <v>26</v>
      </c>
      <c r="Q94" s="1" t="s">
        <v>49</v>
      </c>
      <c r="R94" s="1" t="s">
        <v>71</v>
      </c>
      <c r="S94" s="1"/>
      <c r="T94" s="1" t="s">
        <v>44</v>
      </c>
      <c r="U94" s="1" t="s">
        <v>35</v>
      </c>
      <c r="V94" s="1" t="s">
        <v>67</v>
      </c>
      <c r="W94" s="1" t="s">
        <v>51</v>
      </c>
      <c r="X94" s="1" t="s">
        <v>38</v>
      </c>
      <c r="Y94" s="1"/>
    </row>
    <row r="95" spans="1:25">
      <c r="A95" s="1">
        <v>1148</v>
      </c>
      <c r="B95" s="1" t="s">
        <v>351</v>
      </c>
      <c r="C95" s="1" t="s">
        <v>24</v>
      </c>
      <c r="D95" s="1" t="s">
        <v>26</v>
      </c>
      <c r="E95" s="1" t="s">
        <v>28</v>
      </c>
      <c r="F95" s="1" t="s">
        <v>333</v>
      </c>
      <c r="G95" s="1" t="s">
        <v>352</v>
      </c>
      <c r="H95" s="1" t="s">
        <v>28</v>
      </c>
      <c r="I95" s="1" t="s">
        <v>28</v>
      </c>
      <c r="J95" s="1" t="s">
        <v>26</v>
      </c>
      <c r="K95" s="1" t="s">
        <v>353</v>
      </c>
      <c r="L95" s="1"/>
      <c r="M95" s="1" t="s">
        <v>24</v>
      </c>
      <c r="N95" s="1" t="s">
        <v>354</v>
      </c>
      <c r="O95" s="1" t="s">
        <v>26</v>
      </c>
      <c r="P95" s="1" t="s">
        <v>26</v>
      </c>
      <c r="Q95" s="1" t="s">
        <v>49</v>
      </c>
      <c r="R95" s="1" t="s">
        <v>71</v>
      </c>
      <c r="S95" s="1"/>
      <c r="T95" s="1" t="s">
        <v>44</v>
      </c>
      <c r="U95" s="1" t="s">
        <v>35</v>
      </c>
      <c r="V95" s="1" t="s">
        <v>67</v>
      </c>
      <c r="W95" s="1" t="s">
        <v>6</v>
      </c>
      <c r="X95" s="1" t="s">
        <v>38</v>
      </c>
      <c r="Y95" s="1"/>
    </row>
    <row r="96" spans="1:25">
      <c r="A96" s="1">
        <v>1147</v>
      </c>
      <c r="B96" s="1" t="s">
        <v>355</v>
      </c>
      <c r="C96" s="1" t="s">
        <v>24</v>
      </c>
      <c r="D96" s="1" t="s">
        <v>25</v>
      </c>
      <c r="E96" s="1" t="s">
        <v>26</v>
      </c>
      <c r="F96" s="1" t="s">
        <v>356</v>
      </c>
      <c r="G96" s="1"/>
      <c r="H96" s="1" t="s">
        <v>28</v>
      </c>
      <c r="I96" s="1" t="s">
        <v>28</v>
      </c>
      <c r="J96" s="1" t="s">
        <v>29</v>
      </c>
      <c r="K96" s="1" t="s">
        <v>357</v>
      </c>
      <c r="L96" s="1"/>
      <c r="M96" s="1" t="s">
        <v>24</v>
      </c>
      <c r="N96" s="1" t="s">
        <v>358</v>
      </c>
      <c r="O96" s="1" t="s">
        <v>25</v>
      </c>
      <c r="P96" s="1" t="s">
        <v>29</v>
      </c>
      <c r="Q96" s="1" t="s">
        <v>32</v>
      </c>
      <c r="R96" s="1" t="s">
        <v>33</v>
      </c>
      <c r="S96" s="1"/>
      <c r="T96" s="1" t="s">
        <v>44</v>
      </c>
      <c r="U96" s="1" t="s">
        <v>81</v>
      </c>
      <c r="V96" s="1" t="s">
        <v>36</v>
      </c>
      <c r="W96" s="1" t="s">
        <v>51</v>
      </c>
      <c r="X96" s="1" t="s">
        <v>38</v>
      </c>
      <c r="Y96" s="1"/>
    </row>
    <row r="97" spans="1:25">
      <c r="A97" s="1">
        <v>1146</v>
      </c>
      <c r="B97" s="1" t="s">
        <v>359</v>
      </c>
      <c r="C97" s="1" t="s">
        <v>24</v>
      </c>
      <c r="D97" s="1" t="s">
        <v>25</v>
      </c>
      <c r="E97" s="1" t="s">
        <v>28</v>
      </c>
      <c r="F97" s="1" t="s">
        <v>98</v>
      </c>
      <c r="G97" s="1"/>
      <c r="H97" s="1" t="s">
        <v>26</v>
      </c>
      <c r="I97" s="1" t="s">
        <v>29</v>
      </c>
      <c r="J97" s="1" t="s">
        <v>28</v>
      </c>
      <c r="K97" s="1" t="s">
        <v>360</v>
      </c>
      <c r="L97" s="1"/>
      <c r="M97" s="1" t="s">
        <v>24</v>
      </c>
      <c r="N97" s="2" t="s">
        <v>361</v>
      </c>
      <c r="O97" s="1" t="s">
        <v>29</v>
      </c>
      <c r="P97" s="1" t="s">
        <v>26</v>
      </c>
      <c r="Q97" s="1" t="s">
        <v>32</v>
      </c>
      <c r="R97" s="1" t="s">
        <v>71</v>
      </c>
      <c r="S97" s="1"/>
      <c r="T97" s="1" t="s">
        <v>44</v>
      </c>
      <c r="U97" s="1" t="s">
        <v>35</v>
      </c>
      <c r="V97" s="1" t="s">
        <v>67</v>
      </c>
      <c r="W97" s="1" t="s">
        <v>6</v>
      </c>
      <c r="X97" s="1" t="s">
        <v>38</v>
      </c>
      <c r="Y97" s="1"/>
    </row>
    <row r="98" spans="1:25">
      <c r="A98" s="1">
        <v>1145</v>
      </c>
      <c r="B98" s="1" t="s">
        <v>362</v>
      </c>
      <c r="C98" s="1" t="s">
        <v>31</v>
      </c>
      <c r="D98" s="1" t="s">
        <v>26</v>
      </c>
      <c r="E98" s="1" t="s">
        <v>29</v>
      </c>
      <c r="F98" s="1" t="s">
        <v>27</v>
      </c>
      <c r="G98" s="1"/>
      <c r="H98" s="1" t="s">
        <v>29</v>
      </c>
      <c r="I98" s="1" t="s">
        <v>29</v>
      </c>
      <c r="J98" s="1" t="s">
        <v>26</v>
      </c>
      <c r="K98" s="1" t="s">
        <v>363</v>
      </c>
      <c r="L98" s="1"/>
      <c r="M98" s="1" t="s">
        <v>24</v>
      </c>
      <c r="N98" s="1" t="s">
        <v>364</v>
      </c>
      <c r="O98" s="1" t="s">
        <v>26</v>
      </c>
      <c r="P98" s="1" t="s">
        <v>28</v>
      </c>
      <c r="Q98" s="1" t="s">
        <v>32</v>
      </c>
      <c r="R98" s="1" t="s">
        <v>75</v>
      </c>
      <c r="S98" s="1"/>
      <c r="T98" s="1" t="s">
        <v>90</v>
      </c>
      <c r="U98" s="1" t="s">
        <v>35</v>
      </c>
      <c r="V98" s="1" t="s">
        <v>67</v>
      </c>
      <c r="W98" s="1" t="s">
        <v>118</v>
      </c>
      <c r="X98" s="1" t="s">
        <v>38</v>
      </c>
      <c r="Y98" s="1"/>
    </row>
    <row r="99" spans="1:25">
      <c r="A99" s="1">
        <v>1144</v>
      </c>
      <c r="B99" s="1" t="s">
        <v>365</v>
      </c>
      <c r="C99" s="1" t="s">
        <v>24</v>
      </c>
      <c r="D99" s="1" t="s">
        <v>26</v>
      </c>
      <c r="E99" s="1" t="s">
        <v>26</v>
      </c>
      <c r="F99" s="1" t="s">
        <v>85</v>
      </c>
      <c r="G99" s="1"/>
      <c r="H99" s="1" t="s">
        <v>29</v>
      </c>
      <c r="I99" s="1" t="s">
        <v>29</v>
      </c>
      <c r="J99" s="1" t="s">
        <v>26</v>
      </c>
      <c r="K99" s="1" t="s">
        <v>244</v>
      </c>
      <c r="L99" s="1"/>
      <c r="M99" s="1" t="s">
        <v>24</v>
      </c>
      <c r="N99" s="1" t="s">
        <v>366</v>
      </c>
      <c r="O99" s="1" t="s">
        <v>25</v>
      </c>
      <c r="P99" s="1" t="s">
        <v>29</v>
      </c>
      <c r="Q99" s="1" t="s">
        <v>110</v>
      </c>
      <c r="R99" s="1" t="s">
        <v>117</v>
      </c>
      <c r="S99" s="1"/>
      <c r="T99" s="1" t="s">
        <v>65</v>
      </c>
      <c r="U99" s="1" t="s">
        <v>50</v>
      </c>
      <c r="V99" s="1" t="s">
        <v>96</v>
      </c>
      <c r="W99" s="1" t="s">
        <v>118</v>
      </c>
      <c r="X99" s="1" t="s">
        <v>38</v>
      </c>
      <c r="Y99" s="1"/>
    </row>
    <row r="100" spans="1:25">
      <c r="A100" s="1">
        <v>1143</v>
      </c>
      <c r="B100" s="1" t="s">
        <v>367</v>
      </c>
      <c r="C100" s="1" t="s">
        <v>24</v>
      </c>
      <c r="D100" s="1" t="s">
        <v>26</v>
      </c>
      <c r="E100" s="1" t="s">
        <v>28</v>
      </c>
      <c r="F100" s="1" t="s">
        <v>85</v>
      </c>
      <c r="G100" s="1"/>
      <c r="H100" s="1" t="s">
        <v>28</v>
      </c>
      <c r="I100" s="1" t="s">
        <v>28</v>
      </c>
      <c r="J100" s="1" t="s">
        <v>29</v>
      </c>
      <c r="K100" s="1" t="s">
        <v>273</v>
      </c>
      <c r="L100" s="1"/>
      <c r="M100" s="1" t="s">
        <v>24</v>
      </c>
      <c r="N100" s="1" t="s">
        <v>368</v>
      </c>
      <c r="O100" s="1" t="s">
        <v>26</v>
      </c>
      <c r="P100" s="1" t="s">
        <v>28</v>
      </c>
      <c r="Q100" s="1" t="s">
        <v>32</v>
      </c>
      <c r="R100" s="1" t="s">
        <v>75</v>
      </c>
      <c r="S100" s="1"/>
      <c r="T100" s="1" t="s">
        <v>44</v>
      </c>
      <c r="U100" s="1" t="s">
        <v>50</v>
      </c>
      <c r="V100" s="1" t="s">
        <v>96</v>
      </c>
      <c r="W100" s="1" t="s">
        <v>112</v>
      </c>
      <c r="X100" s="1" t="s">
        <v>38</v>
      </c>
      <c r="Y100" s="1"/>
    </row>
    <row r="101" spans="1:25">
      <c r="A101" s="1">
        <v>1142</v>
      </c>
      <c r="B101" s="1" t="s">
        <v>369</v>
      </c>
      <c r="C101" s="1" t="s">
        <v>24</v>
      </c>
      <c r="D101" s="1" t="s">
        <v>69</v>
      </c>
      <c r="E101" s="1" t="s">
        <v>26</v>
      </c>
      <c r="F101" s="1" t="s">
        <v>333</v>
      </c>
      <c r="G101" s="1" t="s">
        <v>370</v>
      </c>
      <c r="H101" s="1" t="s">
        <v>25</v>
      </c>
      <c r="I101" s="1" t="s">
        <v>25</v>
      </c>
      <c r="J101" s="1" t="s">
        <v>25</v>
      </c>
      <c r="K101" s="1" t="s">
        <v>371</v>
      </c>
      <c r="L101" s="1"/>
      <c r="M101" s="1" t="s">
        <v>24</v>
      </c>
      <c r="N101" s="1" t="s">
        <v>372</v>
      </c>
      <c r="O101" s="1" t="s">
        <v>25</v>
      </c>
      <c r="P101" s="1" t="s">
        <v>26</v>
      </c>
      <c r="Q101" s="1" t="s">
        <v>49</v>
      </c>
      <c r="R101" s="1" t="s">
        <v>80</v>
      </c>
      <c r="S101" s="1"/>
      <c r="T101" s="1" t="s">
        <v>34</v>
      </c>
      <c r="U101" s="1" t="s">
        <v>81</v>
      </c>
      <c r="V101" s="1" t="s">
        <v>36</v>
      </c>
      <c r="W101" s="1" t="s">
        <v>51</v>
      </c>
      <c r="X101" s="1" t="s">
        <v>60</v>
      </c>
      <c r="Y101" s="1"/>
    </row>
    <row r="102" spans="1:25">
      <c r="A102" s="1">
        <v>1141</v>
      </c>
      <c r="B102" s="1" t="s">
        <v>373</v>
      </c>
      <c r="C102" s="1" t="s">
        <v>24</v>
      </c>
      <c r="D102" s="1" t="s">
        <v>26</v>
      </c>
      <c r="E102" s="1" t="s">
        <v>28</v>
      </c>
      <c r="F102" s="1" t="s">
        <v>85</v>
      </c>
      <c r="G102" s="1"/>
      <c r="H102" s="1" t="s">
        <v>26</v>
      </c>
      <c r="I102" s="1" t="s">
        <v>29</v>
      </c>
      <c r="J102" s="1" t="s">
        <v>29</v>
      </c>
      <c r="K102" s="1" t="s">
        <v>195</v>
      </c>
      <c r="L102" s="1"/>
      <c r="M102" s="1" t="s">
        <v>24</v>
      </c>
      <c r="N102" s="1" t="s">
        <v>374</v>
      </c>
      <c r="O102" s="1" t="s">
        <v>25</v>
      </c>
      <c r="P102" s="1" t="s">
        <v>29</v>
      </c>
      <c r="Q102" s="1" t="s">
        <v>32</v>
      </c>
      <c r="R102" s="1" t="s">
        <v>75</v>
      </c>
      <c r="S102" s="1"/>
      <c r="T102" s="1" t="s">
        <v>58</v>
      </c>
      <c r="U102" s="1" t="s">
        <v>35</v>
      </c>
      <c r="V102" s="1" t="s">
        <v>36</v>
      </c>
      <c r="W102" s="1" t="s">
        <v>112</v>
      </c>
      <c r="X102" s="1" t="s">
        <v>38</v>
      </c>
      <c r="Y102" s="1"/>
    </row>
    <row r="103" spans="1:25">
      <c r="A103" s="1">
        <v>1140</v>
      </c>
      <c r="B103" s="1" t="s">
        <v>375</v>
      </c>
      <c r="C103" s="1" t="s">
        <v>24</v>
      </c>
      <c r="D103" s="1" t="s">
        <v>25</v>
      </c>
      <c r="E103" s="1" t="s">
        <v>29</v>
      </c>
      <c r="F103" s="1" t="s">
        <v>40</v>
      </c>
      <c r="G103" s="1"/>
      <c r="H103" s="1" t="s">
        <v>29</v>
      </c>
      <c r="I103" s="1" t="s">
        <v>29</v>
      </c>
      <c r="J103" s="1" t="s">
        <v>29</v>
      </c>
      <c r="K103" s="1" t="s">
        <v>137</v>
      </c>
      <c r="L103" s="1"/>
      <c r="M103" s="1" t="s">
        <v>24</v>
      </c>
      <c r="N103" s="1" t="s">
        <v>376</v>
      </c>
      <c r="O103" s="1" t="s">
        <v>26</v>
      </c>
      <c r="P103" s="1" t="s">
        <v>28</v>
      </c>
      <c r="Q103" s="1" t="s">
        <v>56</v>
      </c>
      <c r="R103" s="1" t="s">
        <v>111</v>
      </c>
      <c r="S103" s="1"/>
      <c r="T103" s="1" t="s">
        <v>34</v>
      </c>
      <c r="U103" s="1" t="s">
        <v>35</v>
      </c>
      <c r="V103" s="1" t="s">
        <v>67</v>
      </c>
      <c r="W103" s="1" t="s">
        <v>6</v>
      </c>
      <c r="X103" s="1" t="s">
        <v>45</v>
      </c>
      <c r="Y103" s="1"/>
    </row>
    <row r="104" spans="1:25">
      <c r="A104" s="1">
        <v>1139</v>
      </c>
      <c r="B104" s="1" t="s">
        <v>377</v>
      </c>
      <c r="C104" s="1" t="s">
        <v>24</v>
      </c>
      <c r="D104" s="1" t="s">
        <v>26</v>
      </c>
      <c r="E104" s="1" t="s">
        <v>29</v>
      </c>
      <c r="F104" s="1" t="s">
        <v>85</v>
      </c>
      <c r="G104" s="1"/>
      <c r="H104" s="1" t="s">
        <v>26</v>
      </c>
      <c r="I104" s="1" t="s">
        <v>28</v>
      </c>
      <c r="J104" s="1" t="s">
        <v>29</v>
      </c>
      <c r="K104" s="1" t="s">
        <v>371</v>
      </c>
      <c r="L104" s="1"/>
      <c r="M104" s="1" t="s">
        <v>31</v>
      </c>
      <c r="N104" s="1" t="s">
        <v>378</v>
      </c>
      <c r="O104" s="1" t="s">
        <v>26</v>
      </c>
      <c r="P104" s="1" t="s">
        <v>29</v>
      </c>
      <c r="Q104" s="1" t="s">
        <v>56</v>
      </c>
      <c r="R104" s="1" t="s">
        <v>75</v>
      </c>
      <c r="S104" s="1"/>
      <c r="T104" s="1" t="s">
        <v>101</v>
      </c>
      <c r="U104" s="1" t="s">
        <v>122</v>
      </c>
      <c r="V104" s="1" t="s">
        <v>59</v>
      </c>
      <c r="W104" s="1" t="s">
        <v>112</v>
      </c>
      <c r="X104" s="1" t="s">
        <v>60</v>
      </c>
      <c r="Y104" s="1"/>
    </row>
    <row r="105" spans="1:25">
      <c r="A105" s="1">
        <v>1138</v>
      </c>
      <c r="B105" s="1" t="s">
        <v>379</v>
      </c>
      <c r="C105" s="1" t="s">
        <v>24</v>
      </c>
      <c r="D105" s="1" t="s">
        <v>25</v>
      </c>
      <c r="E105" s="1" t="s">
        <v>26</v>
      </c>
      <c r="F105" s="1" t="s">
        <v>98</v>
      </c>
      <c r="G105" s="1"/>
      <c r="H105" s="1" t="s">
        <v>26</v>
      </c>
      <c r="I105" s="1" t="s">
        <v>29</v>
      </c>
      <c r="J105" s="1" t="s">
        <v>29</v>
      </c>
      <c r="K105" s="1" t="s">
        <v>380</v>
      </c>
      <c r="L105" s="1"/>
      <c r="M105" s="1" t="s">
        <v>24</v>
      </c>
      <c r="N105" s="2" t="s">
        <v>381</v>
      </c>
      <c r="O105" s="1" t="s">
        <v>25</v>
      </c>
      <c r="P105" s="1" t="s">
        <v>28</v>
      </c>
      <c r="Q105" s="1" t="s">
        <v>32</v>
      </c>
      <c r="R105" s="1" t="s">
        <v>71</v>
      </c>
      <c r="S105" s="1"/>
      <c r="T105" s="1" t="s">
        <v>44</v>
      </c>
      <c r="U105" s="1" t="s">
        <v>76</v>
      </c>
      <c r="V105" s="1" t="s">
        <v>59</v>
      </c>
      <c r="W105" s="1" t="s">
        <v>51</v>
      </c>
      <c r="X105" s="1" t="s">
        <v>38</v>
      </c>
      <c r="Y105" s="1"/>
    </row>
    <row r="106" spans="1:25">
      <c r="A106" s="1">
        <v>1137</v>
      </c>
      <c r="B106" s="1" t="s">
        <v>382</v>
      </c>
      <c r="C106" s="1" t="s">
        <v>24</v>
      </c>
      <c r="D106" s="1" t="s">
        <v>26</v>
      </c>
      <c r="E106" s="1" t="s">
        <v>28</v>
      </c>
      <c r="F106" s="1" t="s">
        <v>98</v>
      </c>
      <c r="G106" s="1"/>
      <c r="H106" s="1" t="s">
        <v>28</v>
      </c>
      <c r="I106" s="1" t="s">
        <v>29</v>
      </c>
      <c r="J106" s="1" t="s">
        <v>29</v>
      </c>
      <c r="K106" s="1" t="s">
        <v>383</v>
      </c>
      <c r="L106" s="1"/>
      <c r="M106" s="1" t="s">
        <v>24</v>
      </c>
      <c r="N106" s="1" t="s">
        <v>384</v>
      </c>
      <c r="O106" s="1" t="s">
        <v>26</v>
      </c>
      <c r="P106" s="1" t="s">
        <v>29</v>
      </c>
      <c r="Q106" s="1" t="s">
        <v>56</v>
      </c>
      <c r="R106" s="1" t="s">
        <v>6</v>
      </c>
      <c r="S106" s="1" t="s">
        <v>385</v>
      </c>
      <c r="T106" s="1" t="s">
        <v>44</v>
      </c>
      <c r="U106" s="1" t="s">
        <v>76</v>
      </c>
      <c r="V106" s="1" t="s">
        <v>67</v>
      </c>
      <c r="W106" s="1" t="s">
        <v>51</v>
      </c>
      <c r="X106" s="1" t="s">
        <v>38</v>
      </c>
      <c r="Y106" s="1"/>
    </row>
    <row r="107" spans="1:25">
      <c r="A107" s="1">
        <v>1136</v>
      </c>
      <c r="B107" s="1" t="s">
        <v>386</v>
      </c>
      <c r="C107" s="1" t="s">
        <v>24</v>
      </c>
      <c r="D107" s="1" t="s">
        <v>26</v>
      </c>
      <c r="E107" s="1" t="s">
        <v>28</v>
      </c>
      <c r="F107" s="1" t="s">
        <v>85</v>
      </c>
      <c r="G107" s="1"/>
      <c r="H107" s="1" t="s">
        <v>28</v>
      </c>
      <c r="I107" s="1" t="s">
        <v>29</v>
      </c>
      <c r="J107" s="1" t="s">
        <v>28</v>
      </c>
      <c r="K107" s="1" t="s">
        <v>292</v>
      </c>
      <c r="L107" s="1"/>
      <c r="M107" s="1" t="s">
        <v>31</v>
      </c>
      <c r="N107" s="1" t="s">
        <v>387</v>
      </c>
      <c r="O107" s="1" t="s">
        <v>26</v>
      </c>
      <c r="P107" s="1" t="s">
        <v>29</v>
      </c>
      <c r="Q107" s="1" t="s">
        <v>110</v>
      </c>
      <c r="R107" s="1" t="s">
        <v>33</v>
      </c>
      <c r="S107" s="1"/>
      <c r="T107" s="1" t="s">
        <v>34</v>
      </c>
      <c r="U107" s="1" t="s">
        <v>35</v>
      </c>
      <c r="V107" s="1" t="s">
        <v>59</v>
      </c>
      <c r="W107" s="1" t="s">
        <v>6</v>
      </c>
      <c r="X107" s="1" t="s">
        <v>60</v>
      </c>
      <c r="Y107" s="1"/>
    </row>
    <row r="108" spans="1:25">
      <c r="A108" s="1">
        <v>1135</v>
      </c>
      <c r="B108" s="1" t="s">
        <v>388</v>
      </c>
      <c r="C108" s="1" t="s">
        <v>24</v>
      </c>
      <c r="D108" s="1" t="s">
        <v>25</v>
      </c>
      <c r="E108" s="1" t="s">
        <v>29</v>
      </c>
      <c r="F108" s="1" t="s">
        <v>149</v>
      </c>
      <c r="G108" s="1"/>
      <c r="H108" s="1" t="s">
        <v>25</v>
      </c>
      <c r="I108" s="1" t="s">
        <v>25</v>
      </c>
      <c r="J108" s="1" t="s">
        <v>25</v>
      </c>
      <c r="K108" s="1" t="s">
        <v>83</v>
      </c>
      <c r="L108" s="1"/>
      <c r="M108" s="1" t="s">
        <v>31</v>
      </c>
      <c r="N108" s="1"/>
      <c r="O108" s="1" t="s">
        <v>25</v>
      </c>
      <c r="P108" s="1" t="s">
        <v>28</v>
      </c>
      <c r="Q108" s="1" t="s">
        <v>49</v>
      </c>
      <c r="R108" s="1" t="s">
        <v>117</v>
      </c>
      <c r="S108" s="1"/>
      <c r="T108" s="1" t="s">
        <v>101</v>
      </c>
      <c r="U108" s="1" t="s">
        <v>50</v>
      </c>
      <c r="V108" s="1" t="s">
        <v>96</v>
      </c>
      <c r="W108" s="1" t="s">
        <v>51</v>
      </c>
      <c r="X108" s="1" t="s">
        <v>60</v>
      </c>
      <c r="Y108" s="1"/>
    </row>
    <row r="109" spans="1:25">
      <c r="A109" s="1">
        <v>1134</v>
      </c>
      <c r="B109" s="1" t="s">
        <v>389</v>
      </c>
      <c r="C109" s="1" t="s">
        <v>24</v>
      </c>
      <c r="D109" s="1" t="s">
        <v>25</v>
      </c>
      <c r="E109" s="1" t="s">
        <v>29</v>
      </c>
      <c r="F109" s="1" t="s">
        <v>124</v>
      </c>
      <c r="G109" s="1"/>
      <c r="H109" s="1" t="s">
        <v>29</v>
      </c>
      <c r="I109" s="1" t="s">
        <v>29</v>
      </c>
      <c r="J109" s="1" t="s">
        <v>29</v>
      </c>
      <c r="K109" s="1" t="s">
        <v>390</v>
      </c>
      <c r="L109" s="1"/>
      <c r="M109" s="1" t="s">
        <v>24</v>
      </c>
      <c r="N109" s="2" t="s">
        <v>391</v>
      </c>
      <c r="O109" s="1" t="s">
        <v>25</v>
      </c>
      <c r="P109" s="1" t="s">
        <v>28</v>
      </c>
      <c r="Q109" s="1" t="s">
        <v>56</v>
      </c>
      <c r="R109" s="1" t="s">
        <v>117</v>
      </c>
      <c r="S109" s="1"/>
      <c r="T109" s="1" t="s">
        <v>34</v>
      </c>
      <c r="U109" s="1" t="s">
        <v>66</v>
      </c>
      <c r="V109" s="1" t="s">
        <v>67</v>
      </c>
      <c r="W109" s="1" t="s">
        <v>6</v>
      </c>
      <c r="X109" s="1" t="s">
        <v>45</v>
      </c>
      <c r="Y109" s="1"/>
    </row>
    <row r="110" spans="1:25">
      <c r="A110" s="1">
        <v>1133</v>
      </c>
      <c r="B110" s="1" t="s">
        <v>392</v>
      </c>
      <c r="C110" s="1" t="s">
        <v>24</v>
      </c>
      <c r="D110" s="1" t="s">
        <v>26</v>
      </c>
      <c r="E110" s="1" t="s">
        <v>28</v>
      </c>
      <c r="F110" s="1" t="s">
        <v>92</v>
      </c>
      <c r="G110" s="1"/>
      <c r="H110" s="1" t="s">
        <v>26</v>
      </c>
      <c r="I110" s="1" t="s">
        <v>29</v>
      </c>
      <c r="J110" s="1" t="s">
        <v>28</v>
      </c>
      <c r="K110" s="1" t="s">
        <v>393</v>
      </c>
      <c r="L110" s="1"/>
      <c r="M110" s="1" t="s">
        <v>24</v>
      </c>
      <c r="N110" s="1" t="s">
        <v>394</v>
      </c>
      <c r="O110" s="1" t="s">
        <v>26</v>
      </c>
      <c r="P110" s="1" t="s">
        <v>28</v>
      </c>
      <c r="Q110" s="1" t="s">
        <v>32</v>
      </c>
      <c r="R110" s="1" t="s">
        <v>71</v>
      </c>
      <c r="S110" s="1"/>
      <c r="T110" s="1" t="s">
        <v>44</v>
      </c>
      <c r="U110" s="1" t="s">
        <v>35</v>
      </c>
      <c r="V110" s="1" t="s">
        <v>67</v>
      </c>
      <c r="W110" s="1" t="s">
        <v>6</v>
      </c>
      <c r="X110" s="1" t="s">
        <v>38</v>
      </c>
      <c r="Y110" s="1"/>
    </row>
    <row r="111" spans="1:25">
      <c r="A111" s="1">
        <v>1132</v>
      </c>
      <c r="B111" s="1" t="s">
        <v>395</v>
      </c>
      <c r="C111" s="1" t="s">
        <v>24</v>
      </c>
      <c r="D111" s="1" t="s">
        <v>26</v>
      </c>
      <c r="E111" s="1" t="s">
        <v>28</v>
      </c>
      <c r="F111" s="1" t="s">
        <v>306</v>
      </c>
      <c r="G111" s="1" t="s">
        <v>396</v>
      </c>
      <c r="H111" s="1" t="s">
        <v>26</v>
      </c>
      <c r="I111" s="1" t="s">
        <v>28</v>
      </c>
      <c r="J111" s="1" t="s">
        <v>28</v>
      </c>
      <c r="K111" s="1" t="s">
        <v>253</v>
      </c>
      <c r="L111" s="1"/>
      <c r="M111" s="1" t="s">
        <v>24</v>
      </c>
      <c r="N111" s="1" t="s">
        <v>397</v>
      </c>
      <c r="O111" s="1" t="s">
        <v>25</v>
      </c>
      <c r="P111" s="1" t="s">
        <v>28</v>
      </c>
      <c r="Q111" s="1" t="s">
        <v>32</v>
      </c>
      <c r="R111" s="1" t="s">
        <v>80</v>
      </c>
      <c r="S111" s="1"/>
      <c r="T111" s="1" t="s">
        <v>34</v>
      </c>
      <c r="U111" s="1" t="s">
        <v>6</v>
      </c>
      <c r="V111" s="1" t="s">
        <v>59</v>
      </c>
      <c r="W111" s="1" t="s">
        <v>118</v>
      </c>
      <c r="X111" s="1" t="s">
        <v>60</v>
      </c>
      <c r="Y111" s="1"/>
    </row>
    <row r="112" spans="1:25">
      <c r="A112" s="1">
        <v>1131</v>
      </c>
      <c r="B112" s="1" t="s">
        <v>398</v>
      </c>
      <c r="C112" s="1" t="s">
        <v>24</v>
      </c>
      <c r="D112" s="1" t="s">
        <v>25</v>
      </c>
      <c r="E112" s="1" t="s">
        <v>29</v>
      </c>
      <c r="F112" s="1" t="s">
        <v>85</v>
      </c>
      <c r="G112" s="1"/>
      <c r="H112" s="1" t="s">
        <v>26</v>
      </c>
      <c r="I112" s="1" t="s">
        <v>28</v>
      </c>
      <c r="J112" s="1" t="s">
        <v>26</v>
      </c>
      <c r="K112" s="1" t="s">
        <v>238</v>
      </c>
      <c r="L112" s="1"/>
      <c r="M112" s="1" t="s">
        <v>31</v>
      </c>
      <c r="N112" s="1" t="s">
        <v>399</v>
      </c>
      <c r="O112" s="1" t="s">
        <v>25</v>
      </c>
      <c r="P112" s="1" t="s">
        <v>29</v>
      </c>
      <c r="Q112" s="1" t="s">
        <v>110</v>
      </c>
      <c r="R112" s="1" t="s">
        <v>75</v>
      </c>
      <c r="S112" s="1"/>
      <c r="T112" s="1" t="s">
        <v>44</v>
      </c>
      <c r="U112" s="1" t="s">
        <v>81</v>
      </c>
      <c r="V112" s="1" t="s">
        <v>96</v>
      </c>
      <c r="W112" s="1" t="s">
        <v>112</v>
      </c>
      <c r="X112" s="1" t="s">
        <v>60</v>
      </c>
      <c r="Y112" s="1"/>
    </row>
    <row r="113" spans="1:25">
      <c r="A113" s="1">
        <v>1130</v>
      </c>
      <c r="B113" s="1" t="s">
        <v>400</v>
      </c>
      <c r="C113" s="1" t="s">
        <v>24</v>
      </c>
      <c r="D113" s="1" t="s">
        <v>25</v>
      </c>
      <c r="E113" s="1" t="s">
        <v>28</v>
      </c>
      <c r="F113" s="1" t="s">
        <v>114</v>
      </c>
      <c r="G113" s="1"/>
      <c r="H113" s="1" t="s">
        <v>26</v>
      </c>
      <c r="I113" s="1" t="s">
        <v>29</v>
      </c>
      <c r="J113" s="1" t="s">
        <v>28</v>
      </c>
      <c r="K113" s="1" t="s">
        <v>401</v>
      </c>
      <c r="L113" s="1"/>
      <c r="M113" s="1" t="s">
        <v>24</v>
      </c>
      <c r="N113" s="1" t="s">
        <v>402</v>
      </c>
      <c r="O113" s="1" t="s">
        <v>25</v>
      </c>
      <c r="P113" s="1" t="s">
        <v>26</v>
      </c>
      <c r="Q113" s="1" t="s">
        <v>49</v>
      </c>
      <c r="R113" s="1" t="s">
        <v>71</v>
      </c>
      <c r="S113" s="1"/>
      <c r="T113" s="1" t="s">
        <v>44</v>
      </c>
      <c r="U113" s="1" t="s">
        <v>76</v>
      </c>
      <c r="V113" s="1" t="s">
        <v>67</v>
      </c>
      <c r="W113" s="1" t="s">
        <v>51</v>
      </c>
      <c r="X113" s="1" t="s">
        <v>38</v>
      </c>
      <c r="Y113" s="1"/>
    </row>
    <row r="114" spans="1:25">
      <c r="A114" s="1">
        <v>1129</v>
      </c>
      <c r="B114" s="1" t="s">
        <v>403</v>
      </c>
      <c r="C114" s="1" t="s">
        <v>24</v>
      </c>
      <c r="D114" s="1" t="s">
        <v>25</v>
      </c>
      <c r="E114" s="1" t="s">
        <v>69</v>
      </c>
      <c r="F114" s="1" t="s">
        <v>114</v>
      </c>
      <c r="G114" s="1"/>
      <c r="H114" s="1" t="s">
        <v>28</v>
      </c>
      <c r="I114" s="1" t="s">
        <v>28</v>
      </c>
      <c r="J114" s="1" t="s">
        <v>29</v>
      </c>
      <c r="K114" s="1" t="s">
        <v>168</v>
      </c>
      <c r="L114" s="1"/>
      <c r="M114" s="1" t="s">
        <v>24</v>
      </c>
      <c r="N114" s="1" t="s">
        <v>404</v>
      </c>
      <c r="O114" s="1" t="s">
        <v>25</v>
      </c>
      <c r="P114" s="1" t="s">
        <v>29</v>
      </c>
      <c r="Q114" s="1" t="s">
        <v>110</v>
      </c>
      <c r="R114" s="1" t="s">
        <v>64</v>
      </c>
      <c r="S114" s="1"/>
      <c r="T114" s="1" t="s">
        <v>101</v>
      </c>
      <c r="U114" s="1" t="s">
        <v>50</v>
      </c>
      <c r="V114" s="1" t="s">
        <v>36</v>
      </c>
      <c r="W114" s="1" t="s">
        <v>6</v>
      </c>
      <c r="X114" s="1" t="s">
        <v>60</v>
      </c>
      <c r="Y114" s="1"/>
    </row>
    <row r="115" spans="1:25">
      <c r="A115" s="1">
        <v>1128</v>
      </c>
      <c r="B115" s="1" t="s">
        <v>405</v>
      </c>
      <c r="C115" s="1" t="s">
        <v>24</v>
      </c>
      <c r="D115" s="1" t="s">
        <v>28</v>
      </c>
      <c r="E115" s="1" t="s">
        <v>29</v>
      </c>
      <c r="F115" s="1" t="s">
        <v>27</v>
      </c>
      <c r="G115" s="1"/>
      <c r="H115" s="1" t="s">
        <v>29</v>
      </c>
      <c r="I115" s="1" t="s">
        <v>29</v>
      </c>
      <c r="J115" s="1" t="s">
        <v>29</v>
      </c>
      <c r="K115" s="1" t="s">
        <v>406</v>
      </c>
      <c r="L115" s="1"/>
      <c r="M115" s="1" t="s">
        <v>24</v>
      </c>
      <c r="N115" s="1" t="s">
        <v>407</v>
      </c>
      <c r="O115" s="1" t="s">
        <v>25</v>
      </c>
      <c r="P115" s="1" t="s">
        <v>28</v>
      </c>
      <c r="Q115" s="1" t="s">
        <v>110</v>
      </c>
      <c r="R115" s="1" t="s">
        <v>80</v>
      </c>
      <c r="S115" s="1"/>
      <c r="T115" s="1" t="s">
        <v>44</v>
      </c>
      <c r="U115" s="1" t="s">
        <v>76</v>
      </c>
      <c r="V115" s="1" t="s">
        <v>67</v>
      </c>
      <c r="W115" s="1" t="s">
        <v>6</v>
      </c>
      <c r="X115" s="1" t="s">
        <v>6</v>
      </c>
      <c r="Y115" s="1" t="s">
        <v>408</v>
      </c>
    </row>
    <row r="116" spans="1:25">
      <c r="A116" s="1">
        <v>1127</v>
      </c>
      <c r="B116" s="1" t="s">
        <v>409</v>
      </c>
      <c r="C116" s="1" t="s">
        <v>24</v>
      </c>
      <c r="D116" s="1" t="s">
        <v>25</v>
      </c>
      <c r="E116" s="1" t="s">
        <v>26</v>
      </c>
      <c r="F116" s="1" t="s">
        <v>85</v>
      </c>
      <c r="G116" s="1"/>
      <c r="H116" s="1" t="s">
        <v>26</v>
      </c>
      <c r="I116" s="1" t="s">
        <v>26</v>
      </c>
      <c r="J116" s="1" t="s">
        <v>26</v>
      </c>
      <c r="K116" s="1" t="s">
        <v>410</v>
      </c>
      <c r="L116" s="1"/>
      <c r="M116" s="1" t="s">
        <v>31</v>
      </c>
      <c r="N116" s="1"/>
      <c r="O116" s="1" t="s">
        <v>26</v>
      </c>
      <c r="P116" s="1" t="s">
        <v>26</v>
      </c>
      <c r="Q116" s="1" t="s">
        <v>32</v>
      </c>
      <c r="R116" s="1" t="s">
        <v>71</v>
      </c>
      <c r="S116" s="1"/>
      <c r="T116" s="1" t="s">
        <v>44</v>
      </c>
      <c r="U116" s="1" t="s">
        <v>76</v>
      </c>
      <c r="V116" s="1" t="s">
        <v>59</v>
      </c>
      <c r="W116" s="1" t="s">
        <v>6</v>
      </c>
      <c r="X116" s="1" t="s">
        <v>60</v>
      </c>
      <c r="Y116" s="1"/>
    </row>
    <row r="117" spans="1:25">
      <c r="A117" s="1">
        <v>1126</v>
      </c>
      <c r="B117" s="1" t="s">
        <v>411</v>
      </c>
      <c r="C117" s="1" t="s">
        <v>31</v>
      </c>
      <c r="D117" s="1" t="s">
        <v>29</v>
      </c>
      <c r="E117" s="1" t="s">
        <v>26</v>
      </c>
      <c r="F117" s="1" t="s">
        <v>412</v>
      </c>
      <c r="G117" s="1"/>
      <c r="H117" s="1" t="s">
        <v>29</v>
      </c>
      <c r="I117" s="1" t="s">
        <v>29</v>
      </c>
      <c r="J117" s="1" t="s">
        <v>29</v>
      </c>
      <c r="K117" s="1" t="s">
        <v>175</v>
      </c>
      <c r="L117" s="1"/>
      <c r="M117" s="1" t="s">
        <v>24</v>
      </c>
      <c r="N117" s="1" t="s">
        <v>413</v>
      </c>
      <c r="O117" s="1" t="s">
        <v>26</v>
      </c>
      <c r="P117" s="1" t="s">
        <v>69</v>
      </c>
      <c r="Q117" s="1" t="s">
        <v>56</v>
      </c>
      <c r="R117" s="1" t="s">
        <v>71</v>
      </c>
      <c r="S117" s="1"/>
      <c r="T117" s="1" t="s">
        <v>90</v>
      </c>
      <c r="U117" s="1" t="s">
        <v>50</v>
      </c>
      <c r="V117" s="1" t="s">
        <v>96</v>
      </c>
      <c r="W117" s="1" t="s">
        <v>51</v>
      </c>
      <c r="X117" s="1" t="s">
        <v>60</v>
      </c>
      <c r="Y117" s="1"/>
    </row>
    <row r="118" spans="1:25">
      <c r="A118" s="1">
        <v>1125</v>
      </c>
      <c r="B118" s="1" t="s">
        <v>414</v>
      </c>
      <c r="C118" s="1" t="s">
        <v>24</v>
      </c>
      <c r="D118" s="1" t="s">
        <v>25</v>
      </c>
      <c r="E118" s="1" t="s">
        <v>29</v>
      </c>
      <c r="F118" s="1" t="s">
        <v>415</v>
      </c>
      <c r="G118" s="1"/>
      <c r="H118" s="1" t="s">
        <v>26</v>
      </c>
      <c r="I118" s="1" t="s">
        <v>28</v>
      </c>
      <c r="J118" s="1" t="s">
        <v>29</v>
      </c>
      <c r="K118" s="1" t="s">
        <v>416</v>
      </c>
      <c r="L118" s="1" t="s">
        <v>417</v>
      </c>
      <c r="M118" s="1" t="s">
        <v>24</v>
      </c>
      <c r="N118" s="1" t="s">
        <v>418</v>
      </c>
      <c r="O118" s="1" t="s">
        <v>25</v>
      </c>
      <c r="P118" s="1" t="s">
        <v>29</v>
      </c>
      <c r="Q118" s="1" t="s">
        <v>56</v>
      </c>
      <c r="R118" s="1" t="s">
        <v>71</v>
      </c>
      <c r="S118" s="1"/>
      <c r="T118" s="1" t="s">
        <v>101</v>
      </c>
      <c r="U118" s="1" t="s">
        <v>122</v>
      </c>
      <c r="V118" s="1" t="s">
        <v>59</v>
      </c>
      <c r="W118" s="1" t="s">
        <v>6</v>
      </c>
      <c r="X118" s="1" t="s">
        <v>205</v>
      </c>
      <c r="Y118" s="1"/>
    </row>
    <row r="119" spans="1:25">
      <c r="A119" s="1">
        <v>1124</v>
      </c>
      <c r="B119" s="1" t="s">
        <v>419</v>
      </c>
      <c r="C119" s="1" t="s">
        <v>24</v>
      </c>
      <c r="D119" s="1" t="s">
        <v>25</v>
      </c>
      <c r="E119" s="1" t="s">
        <v>29</v>
      </c>
      <c r="F119" s="1" t="s">
        <v>85</v>
      </c>
      <c r="G119" s="1"/>
      <c r="H119" s="1" t="s">
        <v>28</v>
      </c>
      <c r="I119" s="1" t="s">
        <v>29</v>
      </c>
      <c r="J119" s="1" t="s">
        <v>29</v>
      </c>
      <c r="K119" s="1" t="s">
        <v>63</v>
      </c>
      <c r="L119" s="1"/>
      <c r="M119" s="1" t="s">
        <v>24</v>
      </c>
      <c r="N119" s="1" t="s">
        <v>420</v>
      </c>
      <c r="O119" s="1" t="s">
        <v>26</v>
      </c>
      <c r="P119" s="1" t="s">
        <v>26</v>
      </c>
      <c r="Q119" s="1" t="s">
        <v>56</v>
      </c>
      <c r="R119" s="1" t="s">
        <v>80</v>
      </c>
      <c r="S119" s="1"/>
      <c r="T119" s="1" t="s">
        <v>34</v>
      </c>
      <c r="U119" s="1" t="s">
        <v>122</v>
      </c>
      <c r="V119" s="1" t="s">
        <v>67</v>
      </c>
      <c r="W119" s="1" t="s">
        <v>6</v>
      </c>
      <c r="X119" s="1" t="s">
        <v>6</v>
      </c>
      <c r="Y119" s="1" t="s">
        <v>421</v>
      </c>
    </row>
    <row r="120" spans="1:25">
      <c r="A120" s="1">
        <v>1123</v>
      </c>
      <c r="B120" s="1" t="s">
        <v>422</v>
      </c>
      <c r="C120" s="1" t="s">
        <v>24</v>
      </c>
      <c r="D120" s="1" t="s">
        <v>25</v>
      </c>
      <c r="E120" s="1" t="s">
        <v>29</v>
      </c>
      <c r="F120" s="1" t="s">
        <v>174</v>
      </c>
      <c r="G120" s="1"/>
      <c r="H120" s="1" t="s">
        <v>29</v>
      </c>
      <c r="I120" s="1" t="s">
        <v>69</v>
      </c>
      <c r="J120" s="1" t="s">
        <v>29</v>
      </c>
      <c r="K120" s="1" t="s">
        <v>423</v>
      </c>
      <c r="L120" s="1"/>
      <c r="M120" s="1" t="s">
        <v>24</v>
      </c>
      <c r="N120" s="1" t="s">
        <v>424</v>
      </c>
      <c r="O120" s="1" t="s">
        <v>26</v>
      </c>
      <c r="P120" s="1" t="s">
        <v>28</v>
      </c>
      <c r="Q120" s="1" t="s">
        <v>56</v>
      </c>
      <c r="R120" s="1" t="s">
        <v>33</v>
      </c>
      <c r="S120" s="1"/>
      <c r="T120" s="1" t="s">
        <v>101</v>
      </c>
      <c r="U120" s="1" t="s">
        <v>122</v>
      </c>
      <c r="V120" s="1" t="s">
        <v>59</v>
      </c>
      <c r="W120" s="1" t="s">
        <v>118</v>
      </c>
      <c r="X120" s="1" t="s">
        <v>60</v>
      </c>
      <c r="Y120" s="1"/>
    </row>
    <row r="121" spans="1:25">
      <c r="A121" s="1">
        <v>1122</v>
      </c>
      <c r="B121" s="1" t="s">
        <v>425</v>
      </c>
      <c r="C121" s="1" t="s">
        <v>24</v>
      </c>
      <c r="D121" s="1" t="s">
        <v>69</v>
      </c>
      <c r="E121" s="1" t="s">
        <v>28</v>
      </c>
      <c r="F121" s="1" t="s">
        <v>85</v>
      </c>
      <c r="G121" s="1"/>
      <c r="H121" s="1" t="s">
        <v>26</v>
      </c>
      <c r="I121" s="1" t="s">
        <v>28</v>
      </c>
      <c r="J121" s="1" t="s">
        <v>28</v>
      </c>
      <c r="K121" s="1" t="s">
        <v>426</v>
      </c>
      <c r="L121" s="1"/>
      <c r="M121" s="1" t="s">
        <v>31</v>
      </c>
      <c r="N121" s="1"/>
      <c r="O121" s="1" t="s">
        <v>25</v>
      </c>
      <c r="P121" s="1" t="s">
        <v>29</v>
      </c>
      <c r="Q121" s="1" t="s">
        <v>32</v>
      </c>
      <c r="R121" s="1" t="s">
        <v>111</v>
      </c>
      <c r="S121" s="1"/>
      <c r="T121" s="1" t="s">
        <v>101</v>
      </c>
      <c r="U121" s="1" t="s">
        <v>76</v>
      </c>
      <c r="V121" s="1" t="s">
        <v>96</v>
      </c>
      <c r="W121" s="1" t="s">
        <v>184</v>
      </c>
      <c r="X121" s="1" t="s">
        <v>38</v>
      </c>
      <c r="Y121" s="1"/>
    </row>
    <row r="122" spans="1:25">
      <c r="A122" s="1">
        <v>1121</v>
      </c>
      <c r="B122" s="1" t="s">
        <v>427</v>
      </c>
      <c r="C122" s="1" t="s">
        <v>24</v>
      </c>
      <c r="D122" s="1" t="s">
        <v>25</v>
      </c>
      <c r="E122" s="1" t="s">
        <v>29</v>
      </c>
      <c r="F122" s="1" t="s">
        <v>85</v>
      </c>
      <c r="G122" s="1"/>
      <c r="H122" s="1" t="s">
        <v>28</v>
      </c>
      <c r="I122" s="1" t="s">
        <v>29</v>
      </c>
      <c r="J122" s="1" t="s">
        <v>29</v>
      </c>
      <c r="K122" s="1" t="s">
        <v>428</v>
      </c>
      <c r="L122" s="1"/>
      <c r="M122" s="1" t="s">
        <v>24</v>
      </c>
      <c r="N122" s="1"/>
      <c r="O122" s="1" t="s">
        <v>25</v>
      </c>
      <c r="P122" s="1" t="s">
        <v>29</v>
      </c>
      <c r="Q122" s="1" t="s">
        <v>56</v>
      </c>
      <c r="R122" s="1" t="s">
        <v>75</v>
      </c>
      <c r="S122" s="1"/>
      <c r="T122" s="1" t="s">
        <v>44</v>
      </c>
      <c r="U122" s="1" t="s">
        <v>76</v>
      </c>
      <c r="V122" s="1" t="s">
        <v>59</v>
      </c>
      <c r="W122" s="1" t="s">
        <v>118</v>
      </c>
      <c r="X122" s="1" t="s">
        <v>38</v>
      </c>
      <c r="Y122" s="1"/>
    </row>
    <row r="123" spans="1:25">
      <c r="A123" s="1">
        <v>1120</v>
      </c>
      <c r="B123" s="1" t="s">
        <v>429</v>
      </c>
      <c r="C123" s="1" t="s">
        <v>24</v>
      </c>
      <c r="D123" s="1" t="s">
        <v>25</v>
      </c>
      <c r="E123" s="1" t="s">
        <v>29</v>
      </c>
      <c r="F123" s="1" t="s">
        <v>156</v>
      </c>
      <c r="G123" s="1"/>
      <c r="H123" s="1" t="s">
        <v>26</v>
      </c>
      <c r="I123" s="1" t="s">
        <v>26</v>
      </c>
      <c r="J123" s="1" t="s">
        <v>26</v>
      </c>
      <c r="K123" s="1" t="s">
        <v>430</v>
      </c>
      <c r="L123" s="1"/>
      <c r="M123" s="1" t="s">
        <v>31</v>
      </c>
      <c r="N123" s="1"/>
      <c r="O123" s="1" t="s">
        <v>26</v>
      </c>
      <c r="P123" s="1" t="s">
        <v>26</v>
      </c>
      <c r="Q123" s="1" t="s">
        <v>56</v>
      </c>
      <c r="R123" s="1" t="s">
        <v>117</v>
      </c>
      <c r="S123" s="1"/>
      <c r="T123" s="1" t="s">
        <v>44</v>
      </c>
      <c r="U123" s="1" t="s">
        <v>95</v>
      </c>
      <c r="V123" s="1" t="s">
        <v>96</v>
      </c>
      <c r="W123" s="1" t="s">
        <v>6</v>
      </c>
      <c r="X123" s="1" t="s">
        <v>60</v>
      </c>
      <c r="Y123" s="1"/>
    </row>
    <row r="124" spans="1:25">
      <c r="A124" s="1">
        <v>1119</v>
      </c>
      <c r="B124" s="1" t="s">
        <v>431</v>
      </c>
      <c r="C124" s="1" t="s">
        <v>24</v>
      </c>
      <c r="D124" s="1" t="s">
        <v>26</v>
      </c>
      <c r="E124" s="1" t="s">
        <v>29</v>
      </c>
      <c r="F124" s="1" t="s">
        <v>432</v>
      </c>
      <c r="G124" s="1"/>
      <c r="H124" s="1" t="s">
        <v>28</v>
      </c>
      <c r="I124" s="1" t="s">
        <v>29</v>
      </c>
      <c r="J124" s="1" t="s">
        <v>29</v>
      </c>
      <c r="K124" s="1" t="s">
        <v>433</v>
      </c>
      <c r="L124" s="1"/>
      <c r="M124" s="1" t="s">
        <v>24</v>
      </c>
      <c r="N124" s="1"/>
      <c r="O124" s="1" t="s">
        <v>28</v>
      </c>
      <c r="P124" s="1" t="s">
        <v>29</v>
      </c>
      <c r="Q124" s="1" t="s">
        <v>32</v>
      </c>
      <c r="R124" s="1" t="s">
        <v>183</v>
      </c>
      <c r="S124" s="1"/>
      <c r="T124" s="1" t="s">
        <v>44</v>
      </c>
      <c r="U124" s="1" t="s">
        <v>35</v>
      </c>
      <c r="V124" s="1" t="s">
        <v>67</v>
      </c>
      <c r="W124" s="1" t="s">
        <v>51</v>
      </c>
      <c r="X124" s="1" t="s">
        <v>38</v>
      </c>
      <c r="Y124" s="1"/>
    </row>
    <row r="125" spans="1:25">
      <c r="A125" s="1">
        <v>1118</v>
      </c>
      <c r="B125" s="1" t="s">
        <v>434</v>
      </c>
      <c r="C125" s="1" t="s">
        <v>24</v>
      </c>
      <c r="D125" s="1" t="s">
        <v>25</v>
      </c>
      <c r="E125" s="1" t="s">
        <v>28</v>
      </c>
      <c r="F125" s="1" t="s">
        <v>301</v>
      </c>
      <c r="G125" s="1"/>
      <c r="H125" s="1" t="s">
        <v>26</v>
      </c>
      <c r="I125" s="1" t="s">
        <v>29</v>
      </c>
      <c r="J125" s="1" t="s">
        <v>26</v>
      </c>
      <c r="K125" s="1" t="s">
        <v>410</v>
      </c>
      <c r="L125" s="1"/>
      <c r="M125" s="1" t="s">
        <v>31</v>
      </c>
      <c r="N125" s="1" t="s">
        <v>435</v>
      </c>
      <c r="O125" s="1" t="s">
        <v>25</v>
      </c>
      <c r="P125" s="1" t="s">
        <v>29</v>
      </c>
      <c r="Q125" s="1" t="s">
        <v>56</v>
      </c>
      <c r="R125" s="1" t="s">
        <v>71</v>
      </c>
      <c r="S125" s="1"/>
      <c r="T125" s="1" t="s">
        <v>44</v>
      </c>
      <c r="U125" s="1" t="s">
        <v>76</v>
      </c>
      <c r="V125" s="1" t="s">
        <v>67</v>
      </c>
      <c r="W125" s="1" t="s">
        <v>6</v>
      </c>
      <c r="X125" s="1" t="s">
        <v>38</v>
      </c>
      <c r="Y125" s="1"/>
    </row>
    <row r="126" spans="1:25">
      <c r="A126" s="1">
        <v>1117</v>
      </c>
      <c r="B126" s="1" t="s">
        <v>436</v>
      </c>
      <c r="C126" s="1" t="s">
        <v>24</v>
      </c>
      <c r="D126" s="1" t="s">
        <v>25</v>
      </c>
      <c r="E126" s="1" t="s">
        <v>28</v>
      </c>
      <c r="F126" s="1" t="s">
        <v>85</v>
      </c>
      <c r="G126" s="1"/>
      <c r="H126" s="1" t="s">
        <v>28</v>
      </c>
      <c r="I126" s="1" t="s">
        <v>28</v>
      </c>
      <c r="J126" s="1" t="s">
        <v>26</v>
      </c>
      <c r="K126" s="1" t="s">
        <v>437</v>
      </c>
      <c r="L126" s="1"/>
      <c r="M126" s="1" t="s">
        <v>24</v>
      </c>
      <c r="N126" s="1"/>
      <c r="O126" s="1" t="s">
        <v>25</v>
      </c>
      <c r="P126" s="1" t="s">
        <v>28</v>
      </c>
      <c r="Q126" s="1" t="s">
        <v>56</v>
      </c>
      <c r="R126" s="1" t="s">
        <v>33</v>
      </c>
      <c r="S126" s="1"/>
      <c r="T126" s="1" t="s">
        <v>65</v>
      </c>
      <c r="U126" s="1" t="s">
        <v>35</v>
      </c>
      <c r="V126" s="1" t="s">
        <v>59</v>
      </c>
      <c r="W126" s="1" t="s">
        <v>6</v>
      </c>
      <c r="X126" s="1" t="s">
        <v>60</v>
      </c>
      <c r="Y126" s="1"/>
    </row>
    <row r="127" spans="1:25">
      <c r="A127" s="1">
        <v>1116</v>
      </c>
      <c r="B127" s="1" t="s">
        <v>438</v>
      </c>
      <c r="C127" s="1" t="s">
        <v>24</v>
      </c>
      <c r="D127" s="1" t="s">
        <v>26</v>
      </c>
      <c r="E127" s="1" t="s">
        <v>28</v>
      </c>
      <c r="F127" s="1" t="s">
        <v>114</v>
      </c>
      <c r="G127" s="1"/>
      <c r="H127" s="1" t="s">
        <v>26</v>
      </c>
      <c r="I127" s="1" t="s">
        <v>26</v>
      </c>
      <c r="J127" s="1" t="s">
        <v>26</v>
      </c>
      <c r="K127" s="1" t="s">
        <v>439</v>
      </c>
      <c r="L127" s="1"/>
      <c r="M127" s="1" t="s">
        <v>24</v>
      </c>
      <c r="N127" s="1" t="s">
        <v>440</v>
      </c>
      <c r="O127" s="1" t="s">
        <v>26</v>
      </c>
      <c r="P127" s="1" t="s">
        <v>28</v>
      </c>
      <c r="Q127" s="1" t="s">
        <v>110</v>
      </c>
      <c r="R127" s="1" t="s">
        <v>117</v>
      </c>
      <c r="S127" s="1"/>
      <c r="T127" s="1" t="s">
        <v>34</v>
      </c>
      <c r="U127" s="1" t="s">
        <v>35</v>
      </c>
      <c r="V127" s="1" t="s">
        <v>59</v>
      </c>
      <c r="W127" s="1" t="s">
        <v>112</v>
      </c>
      <c r="X127" s="1" t="s">
        <v>60</v>
      </c>
      <c r="Y127" s="1"/>
    </row>
    <row r="128" spans="1:25">
      <c r="A128" s="1">
        <v>1115</v>
      </c>
      <c r="B128" s="1" t="s">
        <v>441</v>
      </c>
      <c r="C128" s="1" t="s">
        <v>24</v>
      </c>
      <c r="D128" s="1" t="s">
        <v>28</v>
      </c>
      <c r="E128" s="1" t="s">
        <v>26</v>
      </c>
      <c r="F128" s="1" t="s">
        <v>85</v>
      </c>
      <c r="G128" s="1"/>
      <c r="H128" s="1" t="s">
        <v>28</v>
      </c>
      <c r="I128" s="1" t="s">
        <v>28</v>
      </c>
      <c r="J128" s="1" t="s">
        <v>28</v>
      </c>
      <c r="K128" s="1" t="s">
        <v>442</v>
      </c>
      <c r="L128" s="1"/>
      <c r="M128" s="1" t="s">
        <v>24</v>
      </c>
      <c r="N128" s="1" t="s">
        <v>443</v>
      </c>
      <c r="O128" s="1" t="s">
        <v>25</v>
      </c>
      <c r="P128" s="1" t="s">
        <v>29</v>
      </c>
      <c r="Q128" s="1" t="s">
        <v>56</v>
      </c>
      <c r="R128" s="1" t="s">
        <v>75</v>
      </c>
      <c r="S128" s="1"/>
      <c r="T128" s="1" t="s">
        <v>65</v>
      </c>
      <c r="U128" s="1" t="s">
        <v>76</v>
      </c>
      <c r="V128" s="1" t="s">
        <v>36</v>
      </c>
      <c r="W128" s="1" t="s">
        <v>118</v>
      </c>
      <c r="X128" s="1" t="s">
        <v>60</v>
      </c>
      <c r="Y128" s="1"/>
    </row>
    <row r="129" spans="1:25">
      <c r="A129" s="1">
        <v>1114</v>
      </c>
      <c r="B129" s="1" t="s">
        <v>444</v>
      </c>
      <c r="C129" s="1" t="s">
        <v>24</v>
      </c>
      <c r="D129" s="1" t="s">
        <v>25</v>
      </c>
      <c r="E129" s="1" t="s">
        <v>28</v>
      </c>
      <c r="F129" s="1" t="s">
        <v>98</v>
      </c>
      <c r="G129" s="1"/>
      <c r="H129" s="1" t="s">
        <v>26</v>
      </c>
      <c r="I129" s="1" t="s">
        <v>29</v>
      </c>
      <c r="J129" s="1" t="s">
        <v>26</v>
      </c>
      <c r="K129" s="1" t="s">
        <v>445</v>
      </c>
      <c r="L129" s="1"/>
      <c r="M129" s="1" t="s">
        <v>31</v>
      </c>
      <c r="N129" s="1" t="s">
        <v>446</v>
      </c>
      <c r="O129" s="1" t="s">
        <v>26</v>
      </c>
      <c r="P129" s="1" t="s">
        <v>29</v>
      </c>
      <c r="Q129" s="1" t="s">
        <v>49</v>
      </c>
      <c r="R129" s="1" t="s">
        <v>71</v>
      </c>
      <c r="S129" s="1"/>
      <c r="T129" s="1" t="s">
        <v>44</v>
      </c>
      <c r="U129" s="1" t="s">
        <v>35</v>
      </c>
      <c r="V129" s="1" t="s">
        <v>67</v>
      </c>
      <c r="W129" s="1" t="s">
        <v>51</v>
      </c>
      <c r="X129" s="1" t="s">
        <v>60</v>
      </c>
      <c r="Y129" s="1"/>
    </row>
    <row r="130" spans="1:25">
      <c r="A130" s="1">
        <v>1113</v>
      </c>
      <c r="B130" s="1" t="s">
        <v>447</v>
      </c>
      <c r="C130" s="1" t="s">
        <v>24</v>
      </c>
      <c r="D130" s="1" t="s">
        <v>25</v>
      </c>
      <c r="E130" s="1" t="s">
        <v>29</v>
      </c>
      <c r="F130" s="1" t="s">
        <v>415</v>
      </c>
      <c r="G130" s="1"/>
      <c r="H130" s="1" t="s">
        <v>26</v>
      </c>
      <c r="I130" s="1" t="s">
        <v>28</v>
      </c>
      <c r="J130" s="1" t="s">
        <v>28</v>
      </c>
      <c r="K130" s="1" t="s">
        <v>253</v>
      </c>
      <c r="L130" s="1"/>
      <c r="M130" s="1" t="s">
        <v>24</v>
      </c>
      <c r="N130" s="1" t="s">
        <v>448</v>
      </c>
      <c r="O130" s="1" t="s">
        <v>69</v>
      </c>
      <c r="P130" s="1" t="s">
        <v>26</v>
      </c>
      <c r="Q130" s="1" t="s">
        <v>56</v>
      </c>
      <c r="R130" s="1" t="s">
        <v>6</v>
      </c>
      <c r="S130" s="1" t="s">
        <v>449</v>
      </c>
      <c r="T130" s="1" t="s">
        <v>65</v>
      </c>
      <c r="U130" s="1" t="s">
        <v>35</v>
      </c>
      <c r="V130" s="1" t="s">
        <v>59</v>
      </c>
      <c r="W130" s="1" t="s">
        <v>6</v>
      </c>
      <c r="X130" s="1" t="s">
        <v>45</v>
      </c>
      <c r="Y130" s="1"/>
    </row>
    <row r="131" spans="1:25">
      <c r="A131" s="1">
        <v>1112</v>
      </c>
      <c r="B131" s="1" t="s">
        <v>450</v>
      </c>
      <c r="C131" s="1" t="s">
        <v>24</v>
      </c>
      <c r="D131" s="1" t="s">
        <v>25</v>
      </c>
      <c r="E131" s="1" t="s">
        <v>28</v>
      </c>
      <c r="F131" s="1" t="s">
        <v>451</v>
      </c>
      <c r="G131" s="1"/>
      <c r="H131" s="1" t="s">
        <v>25</v>
      </c>
      <c r="I131" s="1" t="s">
        <v>25</v>
      </c>
      <c r="J131" s="1" t="s">
        <v>25</v>
      </c>
      <c r="K131" s="1" t="s">
        <v>442</v>
      </c>
      <c r="L131" s="1"/>
      <c r="M131" s="1" t="s">
        <v>31</v>
      </c>
      <c r="N131" s="2" t="s">
        <v>452</v>
      </c>
      <c r="O131" s="1" t="s">
        <v>25</v>
      </c>
      <c r="P131" s="1" t="s">
        <v>26</v>
      </c>
      <c r="Q131" s="1" t="s">
        <v>49</v>
      </c>
      <c r="R131" s="1" t="s">
        <v>80</v>
      </c>
      <c r="S131" s="1"/>
      <c r="T131" s="1" t="s">
        <v>44</v>
      </c>
      <c r="U131" s="1" t="s">
        <v>6</v>
      </c>
      <c r="V131" s="1" t="s">
        <v>96</v>
      </c>
      <c r="W131" s="1" t="s">
        <v>6</v>
      </c>
      <c r="X131" s="1" t="s">
        <v>38</v>
      </c>
      <c r="Y131" s="1"/>
    </row>
    <row r="132" spans="1:25">
      <c r="A132" s="1">
        <v>1111</v>
      </c>
      <c r="B132" s="1" t="s">
        <v>453</v>
      </c>
      <c r="C132" s="1" t="s">
        <v>24</v>
      </c>
      <c r="D132" s="1" t="s">
        <v>25</v>
      </c>
      <c r="E132" s="1" t="s">
        <v>29</v>
      </c>
      <c r="F132" s="1" t="s">
        <v>92</v>
      </c>
      <c r="G132" s="1"/>
      <c r="H132" s="1" t="s">
        <v>28</v>
      </c>
      <c r="I132" s="1" t="s">
        <v>28</v>
      </c>
      <c r="J132" s="1" t="s">
        <v>28</v>
      </c>
      <c r="K132" s="1" t="s">
        <v>244</v>
      </c>
      <c r="L132" s="1"/>
      <c r="M132" s="1" t="s">
        <v>24</v>
      </c>
      <c r="N132" s="1"/>
      <c r="O132" s="1" t="s">
        <v>28</v>
      </c>
      <c r="P132" s="1" t="s">
        <v>28</v>
      </c>
      <c r="Q132" s="1" t="s">
        <v>49</v>
      </c>
      <c r="R132" s="1" t="s">
        <v>80</v>
      </c>
      <c r="S132" s="1"/>
      <c r="T132" s="1" t="s">
        <v>101</v>
      </c>
      <c r="U132" s="1" t="s">
        <v>76</v>
      </c>
      <c r="V132" s="1" t="s">
        <v>59</v>
      </c>
      <c r="W132" s="1" t="s">
        <v>6</v>
      </c>
      <c r="X132" s="1" t="s">
        <v>6</v>
      </c>
      <c r="Y132" s="1" t="s">
        <v>454</v>
      </c>
    </row>
    <row r="133" spans="1:25">
      <c r="A133" s="1">
        <v>1110</v>
      </c>
      <c r="B133" s="1" t="s">
        <v>455</v>
      </c>
      <c r="C133" s="1" t="s">
        <v>24</v>
      </c>
      <c r="D133" s="1" t="s">
        <v>69</v>
      </c>
      <c r="E133" s="1" t="s">
        <v>69</v>
      </c>
      <c r="F133" s="1" t="s">
        <v>47</v>
      </c>
      <c r="G133" s="1"/>
      <c r="H133" s="1" t="s">
        <v>29</v>
      </c>
      <c r="I133" s="1" t="s">
        <v>29</v>
      </c>
      <c r="J133" s="1" t="s">
        <v>29</v>
      </c>
      <c r="K133" s="1" t="s">
        <v>363</v>
      </c>
      <c r="L133" s="1"/>
      <c r="M133" s="1" t="s">
        <v>24</v>
      </c>
      <c r="N133" s="1"/>
      <c r="O133" s="1" t="s">
        <v>69</v>
      </c>
      <c r="P133" s="1" t="s">
        <v>29</v>
      </c>
      <c r="Q133" s="1" t="s">
        <v>32</v>
      </c>
      <c r="R133" s="1" t="s">
        <v>64</v>
      </c>
      <c r="S133" s="1"/>
      <c r="T133" s="1" t="s">
        <v>58</v>
      </c>
      <c r="U133" s="1" t="s">
        <v>35</v>
      </c>
      <c r="V133" s="1" t="s">
        <v>59</v>
      </c>
      <c r="W133" s="1" t="s">
        <v>6</v>
      </c>
      <c r="X133" s="1" t="s">
        <v>38</v>
      </c>
      <c r="Y133" s="1"/>
    </row>
    <row r="134" spans="1:25">
      <c r="A134" s="1">
        <v>1109</v>
      </c>
      <c r="B134" s="1" t="s">
        <v>456</v>
      </c>
      <c r="C134" s="1" t="s">
        <v>24</v>
      </c>
      <c r="D134" s="1" t="s">
        <v>25</v>
      </c>
      <c r="E134" s="1" t="s">
        <v>26</v>
      </c>
      <c r="F134" s="1" t="s">
        <v>174</v>
      </c>
      <c r="G134" s="1"/>
      <c r="H134" s="1" t="s">
        <v>26</v>
      </c>
      <c r="I134" s="1" t="s">
        <v>29</v>
      </c>
      <c r="J134" s="1" t="s">
        <v>26</v>
      </c>
      <c r="K134" s="1" t="s">
        <v>457</v>
      </c>
      <c r="L134" s="1"/>
      <c r="M134" s="1" t="s">
        <v>24</v>
      </c>
      <c r="N134" s="1" t="s">
        <v>458</v>
      </c>
      <c r="O134" s="1" t="s">
        <v>25</v>
      </c>
      <c r="P134" s="1" t="s">
        <v>28</v>
      </c>
      <c r="Q134" s="1" t="s">
        <v>49</v>
      </c>
      <c r="R134" s="1" t="s">
        <v>33</v>
      </c>
      <c r="S134" s="1"/>
      <c r="T134" s="1" t="s">
        <v>44</v>
      </c>
      <c r="U134" s="1" t="s">
        <v>76</v>
      </c>
      <c r="V134" s="1" t="s">
        <v>67</v>
      </c>
      <c r="W134" s="1" t="s">
        <v>51</v>
      </c>
      <c r="X134" s="1" t="s">
        <v>38</v>
      </c>
      <c r="Y134" s="1"/>
    </row>
    <row r="135" spans="1:25">
      <c r="A135" s="1">
        <v>1108</v>
      </c>
      <c r="B135" s="1" t="s">
        <v>459</v>
      </c>
      <c r="C135" s="1" t="s">
        <v>24</v>
      </c>
      <c r="D135" s="1" t="s">
        <v>26</v>
      </c>
      <c r="E135" s="1" t="s">
        <v>29</v>
      </c>
      <c r="F135" s="1" t="s">
        <v>114</v>
      </c>
      <c r="G135" s="1"/>
      <c r="H135" s="1" t="s">
        <v>28</v>
      </c>
      <c r="I135" s="1" t="s">
        <v>28</v>
      </c>
      <c r="J135" s="1" t="s">
        <v>28</v>
      </c>
      <c r="K135" s="1" t="s">
        <v>460</v>
      </c>
      <c r="L135" s="1"/>
      <c r="M135" s="1" t="s">
        <v>24</v>
      </c>
      <c r="N135" s="1" t="s">
        <v>461</v>
      </c>
      <c r="O135" s="1" t="s">
        <v>26</v>
      </c>
      <c r="P135" s="1" t="s">
        <v>29</v>
      </c>
      <c r="Q135" s="1" t="s">
        <v>56</v>
      </c>
      <c r="R135" s="1" t="s">
        <v>80</v>
      </c>
      <c r="S135" s="1"/>
      <c r="T135" s="1" t="s">
        <v>90</v>
      </c>
      <c r="U135" s="1" t="s">
        <v>35</v>
      </c>
      <c r="V135" s="1" t="s">
        <v>67</v>
      </c>
      <c r="W135" s="1" t="s">
        <v>6</v>
      </c>
      <c r="X135" s="1" t="s">
        <v>38</v>
      </c>
      <c r="Y135" s="1"/>
    </row>
    <row r="136" spans="1:25">
      <c r="A136" s="1">
        <v>1107</v>
      </c>
      <c r="B136" s="1" t="s">
        <v>462</v>
      </c>
      <c r="C136" s="1" t="s">
        <v>24</v>
      </c>
      <c r="D136" s="1" t="s">
        <v>25</v>
      </c>
      <c r="E136" s="1" t="s">
        <v>25</v>
      </c>
      <c r="F136" s="1" t="s">
        <v>27</v>
      </c>
      <c r="G136" s="1"/>
      <c r="H136" s="1" t="s">
        <v>25</v>
      </c>
      <c r="I136" s="1" t="s">
        <v>26</v>
      </c>
      <c r="J136" s="1" t="s">
        <v>26</v>
      </c>
      <c r="K136" s="1" t="s">
        <v>115</v>
      </c>
      <c r="L136" s="1"/>
      <c r="M136" s="1" t="s">
        <v>31</v>
      </c>
      <c r="N136" s="1" t="s">
        <v>463</v>
      </c>
      <c r="O136" s="1" t="s">
        <v>25</v>
      </c>
      <c r="P136" s="1" t="s">
        <v>26</v>
      </c>
      <c r="Q136" s="1" t="s">
        <v>32</v>
      </c>
      <c r="R136" s="1" t="s">
        <v>117</v>
      </c>
      <c r="S136" s="1"/>
      <c r="T136" s="1" t="s">
        <v>65</v>
      </c>
      <c r="U136" s="1" t="s">
        <v>50</v>
      </c>
      <c r="V136" s="1" t="s">
        <v>96</v>
      </c>
      <c r="W136" s="1" t="s">
        <v>6</v>
      </c>
      <c r="X136" s="1" t="s">
        <v>60</v>
      </c>
      <c r="Y136" s="1"/>
    </row>
    <row r="137" spans="1:25">
      <c r="A137" s="1">
        <v>1106</v>
      </c>
      <c r="B137" s="1" t="s">
        <v>464</v>
      </c>
      <c r="C137" s="1" t="s">
        <v>24</v>
      </c>
      <c r="D137" s="1" t="s">
        <v>25</v>
      </c>
      <c r="E137" s="1" t="s">
        <v>26</v>
      </c>
      <c r="F137" s="1" t="s">
        <v>98</v>
      </c>
      <c r="G137" s="1"/>
      <c r="H137" s="1" t="s">
        <v>26</v>
      </c>
      <c r="I137" s="1" t="s">
        <v>28</v>
      </c>
      <c r="J137" s="1" t="s">
        <v>28</v>
      </c>
      <c r="K137" s="1" t="s">
        <v>238</v>
      </c>
      <c r="L137" s="1"/>
      <c r="M137" s="1" t="s">
        <v>24</v>
      </c>
      <c r="N137" s="1" t="s">
        <v>465</v>
      </c>
      <c r="O137" s="1" t="s">
        <v>26</v>
      </c>
      <c r="P137" s="1" t="s">
        <v>28</v>
      </c>
      <c r="Q137" s="1" t="s">
        <v>56</v>
      </c>
      <c r="R137" s="1" t="s">
        <v>121</v>
      </c>
      <c r="S137" s="1"/>
      <c r="T137" s="1" t="s">
        <v>44</v>
      </c>
      <c r="U137" s="1" t="s">
        <v>81</v>
      </c>
      <c r="V137" s="1" t="s">
        <v>36</v>
      </c>
      <c r="W137" s="1" t="s">
        <v>118</v>
      </c>
      <c r="X137" s="1" t="s">
        <v>38</v>
      </c>
      <c r="Y137" s="1"/>
    </row>
    <row r="138" spans="1:25">
      <c r="A138" s="1">
        <v>1105</v>
      </c>
      <c r="B138" s="1" t="s">
        <v>466</v>
      </c>
      <c r="C138" s="1" t="s">
        <v>24</v>
      </c>
      <c r="D138" s="1" t="s">
        <v>25</v>
      </c>
      <c r="E138" s="1" t="s">
        <v>29</v>
      </c>
      <c r="F138" s="1" t="s">
        <v>412</v>
      </c>
      <c r="G138" s="1"/>
      <c r="H138" s="1" t="s">
        <v>26</v>
      </c>
      <c r="I138" s="1" t="s">
        <v>26</v>
      </c>
      <c r="J138" s="1" t="s">
        <v>26</v>
      </c>
      <c r="K138" s="1" t="s">
        <v>467</v>
      </c>
      <c r="L138" s="1"/>
      <c r="M138" s="1" t="s">
        <v>31</v>
      </c>
      <c r="N138" s="2" t="s">
        <v>468</v>
      </c>
      <c r="O138" s="1" t="s">
        <v>26</v>
      </c>
      <c r="P138" s="1" t="s">
        <v>69</v>
      </c>
      <c r="Q138" s="1" t="s">
        <v>56</v>
      </c>
      <c r="R138" s="1" t="s">
        <v>71</v>
      </c>
      <c r="S138" s="1"/>
      <c r="T138" s="1" t="s">
        <v>65</v>
      </c>
      <c r="U138" s="1" t="s">
        <v>122</v>
      </c>
      <c r="V138" s="1" t="s">
        <v>96</v>
      </c>
      <c r="W138" s="1" t="s">
        <v>112</v>
      </c>
      <c r="X138" s="1" t="s">
        <v>6</v>
      </c>
      <c r="Y138" s="1" t="s">
        <v>469</v>
      </c>
    </row>
    <row r="139" spans="1:25">
      <c r="A139" s="1">
        <v>1104</v>
      </c>
      <c r="B139" s="1" t="s">
        <v>470</v>
      </c>
      <c r="C139" s="1" t="s">
        <v>24</v>
      </c>
      <c r="D139" s="1" t="s">
        <v>25</v>
      </c>
      <c r="E139" s="1" t="s">
        <v>28</v>
      </c>
      <c r="F139" s="1" t="s">
        <v>471</v>
      </c>
      <c r="G139" s="1" t="s">
        <v>472</v>
      </c>
      <c r="H139" s="1" t="s">
        <v>26</v>
      </c>
      <c r="I139" s="1" t="s">
        <v>28</v>
      </c>
      <c r="J139" s="1" t="s">
        <v>26</v>
      </c>
      <c r="K139" s="1" t="s">
        <v>48</v>
      </c>
      <c r="L139" s="1"/>
      <c r="M139" s="1" t="s">
        <v>24</v>
      </c>
      <c r="N139" s="1"/>
      <c r="O139" s="1" t="s">
        <v>25</v>
      </c>
      <c r="P139" s="1" t="s">
        <v>28</v>
      </c>
      <c r="Q139" s="1" t="s">
        <v>56</v>
      </c>
      <c r="R139" s="1" t="s">
        <v>33</v>
      </c>
      <c r="S139" s="1"/>
      <c r="T139" s="1" t="s">
        <v>34</v>
      </c>
      <c r="U139" s="1" t="s">
        <v>35</v>
      </c>
      <c r="V139" s="1" t="s">
        <v>36</v>
      </c>
      <c r="W139" s="1" t="s">
        <v>118</v>
      </c>
      <c r="X139" s="1" t="s">
        <v>60</v>
      </c>
      <c r="Y139" s="1"/>
    </row>
    <row r="140" spans="1:25">
      <c r="A140" s="1">
        <v>1103</v>
      </c>
      <c r="B140" s="1" t="s">
        <v>473</v>
      </c>
      <c r="C140" s="1" t="s">
        <v>24</v>
      </c>
      <c r="D140" s="1" t="s">
        <v>26</v>
      </c>
      <c r="E140" s="1" t="s">
        <v>28</v>
      </c>
      <c r="F140" s="1" t="s">
        <v>47</v>
      </c>
      <c r="G140" s="1"/>
      <c r="H140" s="1" t="s">
        <v>28</v>
      </c>
      <c r="I140" s="1" t="s">
        <v>29</v>
      </c>
      <c r="J140" s="1" t="s">
        <v>28</v>
      </c>
      <c r="K140" s="1" t="s">
        <v>467</v>
      </c>
      <c r="L140" s="1"/>
      <c r="M140" s="1" t="s">
        <v>24</v>
      </c>
      <c r="N140" s="1" t="s">
        <v>474</v>
      </c>
      <c r="O140" s="1" t="s">
        <v>26</v>
      </c>
      <c r="P140" s="1" t="s">
        <v>29</v>
      </c>
      <c r="Q140" s="1" t="s">
        <v>56</v>
      </c>
      <c r="R140" s="1" t="s">
        <v>143</v>
      </c>
      <c r="S140" s="1"/>
      <c r="T140" s="1" t="s">
        <v>101</v>
      </c>
      <c r="U140" s="1" t="s">
        <v>35</v>
      </c>
      <c r="V140" s="1" t="s">
        <v>67</v>
      </c>
      <c r="W140" s="1" t="s">
        <v>51</v>
      </c>
      <c r="X140" s="1" t="s">
        <v>38</v>
      </c>
      <c r="Y140" s="1"/>
    </row>
    <row r="141" spans="1:25">
      <c r="A141" s="1">
        <v>1102</v>
      </c>
      <c r="B141" s="1" t="s">
        <v>475</v>
      </c>
      <c r="C141" s="1" t="s">
        <v>24</v>
      </c>
      <c r="D141" s="1" t="s">
        <v>26</v>
      </c>
      <c r="E141" s="1" t="s">
        <v>26</v>
      </c>
      <c r="F141" s="1" t="s">
        <v>27</v>
      </c>
      <c r="G141" s="1"/>
      <c r="H141" s="1" t="s">
        <v>26</v>
      </c>
      <c r="I141" s="1" t="s">
        <v>26</v>
      </c>
      <c r="J141" s="1" t="s">
        <v>26</v>
      </c>
      <c r="K141" s="1" t="s">
        <v>476</v>
      </c>
      <c r="L141" s="1"/>
      <c r="M141" s="1" t="s">
        <v>31</v>
      </c>
      <c r="N141" s="1"/>
      <c r="O141" s="1" t="s">
        <v>26</v>
      </c>
      <c r="P141" s="1" t="s">
        <v>26</v>
      </c>
      <c r="Q141" s="1" t="s">
        <v>56</v>
      </c>
      <c r="R141" s="1" t="s">
        <v>80</v>
      </c>
      <c r="S141" s="1"/>
      <c r="T141" s="1" t="s">
        <v>34</v>
      </c>
      <c r="U141" s="1" t="s">
        <v>81</v>
      </c>
      <c r="V141" s="1" t="s">
        <v>96</v>
      </c>
      <c r="W141" s="1" t="s">
        <v>6</v>
      </c>
      <c r="X141" s="1" t="s">
        <v>60</v>
      </c>
      <c r="Y141" s="1"/>
    </row>
    <row r="142" spans="1:25">
      <c r="A142" s="1">
        <v>1101</v>
      </c>
      <c r="B142" s="1" t="s">
        <v>477</v>
      </c>
      <c r="C142" s="1" t="s">
        <v>24</v>
      </c>
      <c r="D142" s="1" t="s">
        <v>25</v>
      </c>
      <c r="E142" s="1" t="s">
        <v>26</v>
      </c>
      <c r="F142" s="1" t="s">
        <v>478</v>
      </c>
      <c r="G142" s="1"/>
      <c r="H142" s="1" t="s">
        <v>29</v>
      </c>
      <c r="I142" s="1" t="s">
        <v>29</v>
      </c>
      <c r="J142" s="1" t="s">
        <v>29</v>
      </c>
      <c r="K142" s="1" t="s">
        <v>401</v>
      </c>
      <c r="L142" s="1"/>
      <c r="M142" s="1" t="s">
        <v>24</v>
      </c>
      <c r="N142" s="1"/>
      <c r="O142" s="1" t="s">
        <v>25</v>
      </c>
      <c r="P142" s="1" t="s">
        <v>28</v>
      </c>
      <c r="Q142" s="1" t="s">
        <v>56</v>
      </c>
      <c r="R142" s="1" t="s">
        <v>64</v>
      </c>
      <c r="S142" s="1"/>
      <c r="T142" s="1" t="s">
        <v>58</v>
      </c>
      <c r="U142" s="1" t="s">
        <v>35</v>
      </c>
      <c r="V142" s="1" t="s">
        <v>59</v>
      </c>
      <c r="W142" s="1" t="s">
        <v>6</v>
      </c>
      <c r="X142" s="1" t="s">
        <v>60</v>
      </c>
      <c r="Y142" s="1"/>
    </row>
    <row r="143" spans="1:25">
      <c r="A143" s="1">
        <v>1100</v>
      </c>
      <c r="B143" s="1" t="s">
        <v>479</v>
      </c>
      <c r="C143" s="1" t="s">
        <v>24</v>
      </c>
      <c r="D143" s="1" t="s">
        <v>25</v>
      </c>
      <c r="E143" s="1" t="s">
        <v>29</v>
      </c>
      <c r="F143" s="1" t="s">
        <v>171</v>
      </c>
      <c r="G143" s="1"/>
      <c r="H143" s="1" t="s">
        <v>26</v>
      </c>
      <c r="I143" s="1" t="s">
        <v>69</v>
      </c>
      <c r="J143" s="1" t="s">
        <v>69</v>
      </c>
      <c r="K143" s="1" t="s">
        <v>480</v>
      </c>
      <c r="L143" s="1"/>
      <c r="M143" s="1" t="s">
        <v>24</v>
      </c>
      <c r="N143" s="1" t="s">
        <v>481</v>
      </c>
      <c r="O143" s="1" t="s">
        <v>26</v>
      </c>
      <c r="P143" s="1" t="s">
        <v>29</v>
      </c>
      <c r="Q143" s="1" t="s">
        <v>110</v>
      </c>
      <c r="R143" s="1" t="s">
        <v>143</v>
      </c>
      <c r="S143" s="1"/>
      <c r="T143" s="1" t="s">
        <v>101</v>
      </c>
      <c r="U143" s="1" t="s">
        <v>35</v>
      </c>
      <c r="V143" s="1" t="s">
        <v>67</v>
      </c>
      <c r="W143" s="1" t="s">
        <v>51</v>
      </c>
      <c r="X143" s="1" t="s">
        <v>60</v>
      </c>
      <c r="Y143" s="1"/>
    </row>
    <row r="144" spans="1:25">
      <c r="A144" s="1">
        <v>1099</v>
      </c>
      <c r="B144" s="1" t="s">
        <v>482</v>
      </c>
      <c r="C144" s="1" t="s">
        <v>24</v>
      </c>
      <c r="D144" s="1" t="s">
        <v>25</v>
      </c>
      <c r="E144" s="1" t="s">
        <v>26</v>
      </c>
      <c r="F144" s="1" t="s">
        <v>149</v>
      </c>
      <c r="G144" s="1"/>
      <c r="H144" s="1" t="s">
        <v>26</v>
      </c>
      <c r="I144" s="1" t="s">
        <v>26</v>
      </c>
      <c r="J144" s="1" t="s">
        <v>26</v>
      </c>
      <c r="K144" s="1" t="s">
        <v>483</v>
      </c>
      <c r="L144" s="1"/>
      <c r="M144" s="1" t="s">
        <v>31</v>
      </c>
      <c r="N144" s="1" t="s">
        <v>484</v>
      </c>
      <c r="O144" s="1" t="s">
        <v>26</v>
      </c>
      <c r="P144" s="1" t="s">
        <v>26</v>
      </c>
      <c r="Q144" s="1" t="s">
        <v>32</v>
      </c>
      <c r="R144" s="1" t="s">
        <v>80</v>
      </c>
      <c r="S144" s="1"/>
      <c r="T144" s="1" t="s">
        <v>101</v>
      </c>
      <c r="U144" s="1" t="s">
        <v>122</v>
      </c>
      <c r="V144" s="1" t="s">
        <v>67</v>
      </c>
      <c r="W144" s="1" t="s">
        <v>6</v>
      </c>
      <c r="X144" s="1" t="s">
        <v>205</v>
      </c>
      <c r="Y144" s="1"/>
    </row>
    <row r="145" spans="1:25">
      <c r="A145" s="1">
        <v>1098</v>
      </c>
      <c r="B145" s="1" t="s">
        <v>485</v>
      </c>
      <c r="C145" s="1" t="s">
        <v>24</v>
      </c>
      <c r="D145" s="1" t="s">
        <v>26</v>
      </c>
      <c r="E145" s="1" t="s">
        <v>29</v>
      </c>
      <c r="F145" s="1" t="s">
        <v>140</v>
      </c>
      <c r="G145" s="1"/>
      <c r="H145" s="1" t="s">
        <v>29</v>
      </c>
      <c r="I145" s="1" t="s">
        <v>29</v>
      </c>
      <c r="J145" s="1" t="s">
        <v>29</v>
      </c>
      <c r="K145" s="1" t="s">
        <v>232</v>
      </c>
      <c r="L145" s="1"/>
      <c r="M145" s="1" t="s">
        <v>31</v>
      </c>
      <c r="N145" s="1" t="s">
        <v>486</v>
      </c>
      <c r="O145" s="1" t="s">
        <v>26</v>
      </c>
      <c r="P145" s="1" t="s">
        <v>28</v>
      </c>
      <c r="Q145" s="1" t="s">
        <v>56</v>
      </c>
      <c r="R145" s="1" t="s">
        <v>71</v>
      </c>
      <c r="S145" s="1"/>
      <c r="T145" s="1" t="s">
        <v>58</v>
      </c>
      <c r="U145" s="1" t="s">
        <v>76</v>
      </c>
      <c r="V145" s="1" t="s">
        <v>36</v>
      </c>
      <c r="W145" s="1" t="s">
        <v>112</v>
      </c>
      <c r="X145" s="1" t="s">
        <v>60</v>
      </c>
      <c r="Y145" s="1"/>
    </row>
    <row r="146" spans="1:25">
      <c r="A146" s="1">
        <v>1097</v>
      </c>
      <c r="B146" s="1" t="s">
        <v>487</v>
      </c>
      <c r="C146" s="1" t="s">
        <v>24</v>
      </c>
      <c r="D146" s="1" t="s">
        <v>26</v>
      </c>
      <c r="E146" s="1" t="s">
        <v>28</v>
      </c>
      <c r="F146" s="1" t="s">
        <v>53</v>
      </c>
      <c r="G146" s="1"/>
      <c r="H146" s="1" t="s">
        <v>28</v>
      </c>
      <c r="I146" s="1" t="s">
        <v>29</v>
      </c>
      <c r="J146" s="1" t="s">
        <v>28</v>
      </c>
      <c r="K146" s="1" t="s">
        <v>488</v>
      </c>
      <c r="L146" s="1"/>
      <c r="M146" s="1" t="s">
        <v>24</v>
      </c>
      <c r="N146" s="1" t="s">
        <v>489</v>
      </c>
      <c r="O146" s="1" t="s">
        <v>25</v>
      </c>
      <c r="P146" s="1" t="s">
        <v>26</v>
      </c>
      <c r="Q146" s="1" t="s">
        <v>56</v>
      </c>
      <c r="R146" s="1" t="s">
        <v>121</v>
      </c>
      <c r="S146" s="1"/>
      <c r="T146" s="1" t="s">
        <v>44</v>
      </c>
      <c r="U146" s="1" t="s">
        <v>76</v>
      </c>
      <c r="V146" s="1" t="s">
        <v>59</v>
      </c>
      <c r="W146" s="1" t="s">
        <v>6</v>
      </c>
      <c r="X146" s="1" t="s">
        <v>38</v>
      </c>
      <c r="Y146" s="1"/>
    </row>
    <row r="147" spans="1:25">
      <c r="A147" s="1">
        <v>1096</v>
      </c>
      <c r="B147" s="1" t="s">
        <v>490</v>
      </c>
      <c r="C147" s="1" t="s">
        <v>24</v>
      </c>
      <c r="D147" s="1" t="s">
        <v>26</v>
      </c>
      <c r="E147" s="1" t="s">
        <v>29</v>
      </c>
      <c r="F147" s="1" t="s">
        <v>174</v>
      </c>
      <c r="G147" s="1"/>
      <c r="H147" s="1" t="s">
        <v>26</v>
      </c>
      <c r="I147" s="1" t="s">
        <v>29</v>
      </c>
      <c r="J147" s="1" t="s">
        <v>28</v>
      </c>
      <c r="K147" s="1" t="s">
        <v>491</v>
      </c>
      <c r="L147" s="1"/>
      <c r="M147" s="1" t="s">
        <v>24</v>
      </c>
      <c r="N147" s="1"/>
      <c r="O147" s="1" t="s">
        <v>26</v>
      </c>
      <c r="P147" s="1" t="s">
        <v>26</v>
      </c>
      <c r="Q147" s="1" t="s">
        <v>56</v>
      </c>
      <c r="R147" s="1" t="s">
        <v>111</v>
      </c>
      <c r="S147" s="1"/>
      <c r="T147" s="1" t="s">
        <v>58</v>
      </c>
      <c r="U147" s="1" t="s">
        <v>66</v>
      </c>
      <c r="V147" s="1" t="s">
        <v>59</v>
      </c>
      <c r="W147" s="1" t="s">
        <v>6</v>
      </c>
      <c r="X147" s="1" t="s">
        <v>60</v>
      </c>
      <c r="Y147" s="1"/>
    </row>
    <row r="148" spans="1:25">
      <c r="A148" s="1">
        <v>1095</v>
      </c>
      <c r="B148" s="1" t="s">
        <v>492</v>
      </c>
      <c r="C148" s="1" t="s">
        <v>24</v>
      </c>
      <c r="D148" s="1" t="s">
        <v>25</v>
      </c>
      <c r="E148" s="1" t="s">
        <v>28</v>
      </c>
      <c r="F148" s="1" t="s">
        <v>98</v>
      </c>
      <c r="G148" s="1"/>
      <c r="H148" s="1" t="s">
        <v>26</v>
      </c>
      <c r="I148" s="1" t="s">
        <v>29</v>
      </c>
      <c r="J148" s="1" t="s">
        <v>28</v>
      </c>
      <c r="K148" s="1" t="s">
        <v>480</v>
      </c>
      <c r="L148" s="1"/>
      <c r="M148" s="1" t="s">
        <v>24</v>
      </c>
      <c r="N148" s="1" t="s">
        <v>493</v>
      </c>
      <c r="O148" s="1" t="s">
        <v>25</v>
      </c>
      <c r="P148" s="1" t="s">
        <v>28</v>
      </c>
      <c r="Q148" s="1" t="s">
        <v>110</v>
      </c>
      <c r="R148" s="1" t="s">
        <v>80</v>
      </c>
      <c r="S148" s="1"/>
      <c r="T148" s="1" t="s">
        <v>44</v>
      </c>
      <c r="U148" s="1" t="s">
        <v>76</v>
      </c>
      <c r="V148" s="1" t="s">
        <v>67</v>
      </c>
      <c r="W148" s="1" t="s">
        <v>118</v>
      </c>
      <c r="X148" s="1" t="s">
        <v>60</v>
      </c>
      <c r="Y148" s="1"/>
    </row>
    <row r="149" spans="1:25">
      <c r="A149" s="1">
        <v>1094</v>
      </c>
      <c r="B149" s="1" t="s">
        <v>494</v>
      </c>
      <c r="C149" s="1" t="s">
        <v>24</v>
      </c>
      <c r="D149" s="1" t="s">
        <v>26</v>
      </c>
      <c r="E149" s="1" t="s">
        <v>28</v>
      </c>
      <c r="F149" s="1" t="s">
        <v>301</v>
      </c>
      <c r="G149" s="1"/>
      <c r="H149" s="1" t="s">
        <v>29</v>
      </c>
      <c r="I149" s="1" t="s">
        <v>69</v>
      </c>
      <c r="J149" s="1" t="s">
        <v>26</v>
      </c>
      <c r="K149" s="1" t="s">
        <v>363</v>
      </c>
      <c r="L149" s="1"/>
      <c r="M149" s="1" t="s">
        <v>24</v>
      </c>
      <c r="N149" s="2" t="s">
        <v>495</v>
      </c>
      <c r="O149" s="1" t="s">
        <v>25</v>
      </c>
      <c r="P149" s="1" t="s">
        <v>28</v>
      </c>
      <c r="Q149" s="1" t="s">
        <v>32</v>
      </c>
      <c r="R149" s="1" t="s">
        <v>71</v>
      </c>
      <c r="S149" s="1"/>
      <c r="T149" s="1" t="s">
        <v>58</v>
      </c>
      <c r="U149" s="1" t="s">
        <v>35</v>
      </c>
      <c r="V149" s="1" t="s">
        <v>59</v>
      </c>
      <c r="W149" s="1" t="s">
        <v>6</v>
      </c>
      <c r="X149" s="1" t="s">
        <v>60</v>
      </c>
      <c r="Y149" s="1"/>
    </row>
    <row r="150" spans="1:25">
      <c r="A150" s="1">
        <v>1093</v>
      </c>
      <c r="B150" s="1" t="s">
        <v>496</v>
      </c>
      <c r="C150" s="1" t="s">
        <v>24</v>
      </c>
      <c r="D150" s="1" t="s">
        <v>25</v>
      </c>
      <c r="E150" s="1" t="s">
        <v>25</v>
      </c>
      <c r="F150" s="1" t="s">
        <v>85</v>
      </c>
      <c r="G150" s="1"/>
      <c r="H150" s="1" t="s">
        <v>25</v>
      </c>
      <c r="I150" s="1" t="s">
        <v>26</v>
      </c>
      <c r="J150" s="1" t="s">
        <v>26</v>
      </c>
      <c r="K150" s="1" t="s">
        <v>423</v>
      </c>
      <c r="L150" s="1"/>
      <c r="M150" s="1" t="s">
        <v>24</v>
      </c>
      <c r="N150" s="1" t="s">
        <v>497</v>
      </c>
      <c r="O150" s="1" t="s">
        <v>25</v>
      </c>
      <c r="P150" s="1" t="s">
        <v>28</v>
      </c>
      <c r="Q150" s="1" t="s">
        <v>32</v>
      </c>
      <c r="R150" s="1" t="s">
        <v>290</v>
      </c>
      <c r="S150" s="1"/>
      <c r="T150" s="1" t="s">
        <v>101</v>
      </c>
      <c r="U150" s="1" t="s">
        <v>35</v>
      </c>
      <c r="V150" s="1" t="s">
        <v>59</v>
      </c>
      <c r="W150" s="1" t="s">
        <v>6</v>
      </c>
      <c r="X150" s="1" t="s">
        <v>38</v>
      </c>
      <c r="Y150" s="1"/>
    </row>
    <row r="151" spans="1:25">
      <c r="A151" s="1">
        <v>1092</v>
      </c>
      <c r="B151" s="1" t="s">
        <v>498</v>
      </c>
      <c r="C151" s="1" t="s">
        <v>24</v>
      </c>
      <c r="D151" s="1" t="s">
        <v>25</v>
      </c>
      <c r="E151" s="1" t="s">
        <v>26</v>
      </c>
      <c r="F151" s="1" t="s">
        <v>27</v>
      </c>
      <c r="G151" s="1"/>
      <c r="H151" s="1" t="s">
        <v>26</v>
      </c>
      <c r="I151" s="1" t="s">
        <v>28</v>
      </c>
      <c r="J151" s="1" t="s">
        <v>26</v>
      </c>
      <c r="K151" s="1" t="s">
        <v>311</v>
      </c>
      <c r="L151" s="1"/>
      <c r="M151" s="1" t="s">
        <v>24</v>
      </c>
      <c r="N151" s="1" t="s">
        <v>499</v>
      </c>
      <c r="O151" s="1" t="s">
        <v>26</v>
      </c>
      <c r="P151" s="1" t="s">
        <v>26</v>
      </c>
      <c r="Q151" s="1" t="s">
        <v>56</v>
      </c>
      <c r="R151" s="1" t="s">
        <v>71</v>
      </c>
      <c r="S151" s="1"/>
      <c r="T151" s="1" t="s">
        <v>90</v>
      </c>
      <c r="U151" s="1" t="s">
        <v>81</v>
      </c>
      <c r="V151" s="1" t="s">
        <v>59</v>
      </c>
      <c r="W151" s="1" t="s">
        <v>51</v>
      </c>
      <c r="X151" s="1" t="s">
        <v>60</v>
      </c>
      <c r="Y151" s="1"/>
    </row>
    <row r="152" spans="1:25">
      <c r="A152" s="1">
        <v>1091</v>
      </c>
      <c r="B152" s="1" t="s">
        <v>500</v>
      </c>
      <c r="C152" s="1" t="s">
        <v>24</v>
      </c>
      <c r="D152" s="1" t="s">
        <v>26</v>
      </c>
      <c r="E152" s="1" t="s">
        <v>28</v>
      </c>
      <c r="F152" s="1" t="s">
        <v>501</v>
      </c>
      <c r="G152" s="1"/>
      <c r="H152" s="1" t="s">
        <v>29</v>
      </c>
      <c r="I152" s="1" t="s">
        <v>29</v>
      </c>
      <c r="J152" s="1" t="s">
        <v>29</v>
      </c>
      <c r="K152" s="1" t="s">
        <v>320</v>
      </c>
      <c r="L152" s="1"/>
      <c r="M152" s="1" t="s">
        <v>24</v>
      </c>
      <c r="N152" s="2" t="s">
        <v>502</v>
      </c>
      <c r="O152" s="1" t="s">
        <v>26</v>
      </c>
      <c r="P152" s="1" t="s">
        <v>29</v>
      </c>
      <c r="Q152" s="1" t="s">
        <v>32</v>
      </c>
      <c r="R152" s="1" t="s">
        <v>75</v>
      </c>
      <c r="S152" s="1"/>
      <c r="T152" s="1" t="s">
        <v>44</v>
      </c>
      <c r="U152" s="1" t="s">
        <v>35</v>
      </c>
      <c r="V152" s="1" t="s">
        <v>67</v>
      </c>
      <c r="W152" s="1" t="s">
        <v>112</v>
      </c>
      <c r="X152" s="1" t="s">
        <v>38</v>
      </c>
      <c r="Y152" s="1"/>
    </row>
    <row r="153" spans="1:25">
      <c r="A153" s="1">
        <v>1090</v>
      </c>
      <c r="B153" s="1" t="s">
        <v>503</v>
      </c>
      <c r="C153" s="1" t="s">
        <v>24</v>
      </c>
      <c r="D153" s="1" t="s">
        <v>25</v>
      </c>
      <c r="E153" s="1" t="s">
        <v>29</v>
      </c>
      <c r="F153" s="1" t="s">
        <v>62</v>
      </c>
      <c r="G153" s="1"/>
      <c r="H153" s="1" t="s">
        <v>26</v>
      </c>
      <c r="I153" s="1" t="s">
        <v>28</v>
      </c>
      <c r="J153" s="1" t="s">
        <v>26</v>
      </c>
      <c r="K153" s="1" t="s">
        <v>504</v>
      </c>
      <c r="L153" s="1"/>
      <c r="M153" s="1" t="s">
        <v>24</v>
      </c>
      <c r="N153" s="1" t="s">
        <v>505</v>
      </c>
      <c r="O153" s="1" t="s">
        <v>25</v>
      </c>
      <c r="P153" s="1" t="s">
        <v>28</v>
      </c>
      <c r="Q153" s="1" t="s">
        <v>56</v>
      </c>
      <c r="R153" s="1" t="s">
        <v>80</v>
      </c>
      <c r="S153" s="1"/>
      <c r="T153" s="1" t="s">
        <v>34</v>
      </c>
      <c r="U153" s="1" t="s">
        <v>76</v>
      </c>
      <c r="V153" s="1" t="s">
        <v>59</v>
      </c>
      <c r="W153" s="1" t="s">
        <v>51</v>
      </c>
      <c r="X153" s="1" t="s">
        <v>45</v>
      </c>
      <c r="Y153" s="1"/>
    </row>
    <row r="154" spans="1:25">
      <c r="A154" s="1">
        <v>1089</v>
      </c>
      <c r="B154" s="1" t="s">
        <v>506</v>
      </c>
      <c r="C154" s="1" t="s">
        <v>24</v>
      </c>
      <c r="D154" s="1" t="s">
        <v>25</v>
      </c>
      <c r="E154" s="1" t="s">
        <v>28</v>
      </c>
      <c r="F154" s="1" t="s">
        <v>27</v>
      </c>
      <c r="G154" s="1"/>
      <c r="H154" s="1" t="s">
        <v>28</v>
      </c>
      <c r="I154" s="1" t="s">
        <v>29</v>
      </c>
      <c r="J154" s="1" t="s">
        <v>29</v>
      </c>
      <c r="K154" s="1" t="s">
        <v>141</v>
      </c>
      <c r="L154" s="1"/>
      <c r="M154" s="1" t="s">
        <v>24</v>
      </c>
      <c r="N154" s="2" t="s">
        <v>507</v>
      </c>
      <c r="O154" s="1" t="s">
        <v>25</v>
      </c>
      <c r="P154" s="1" t="s">
        <v>28</v>
      </c>
      <c r="Q154" s="1" t="s">
        <v>32</v>
      </c>
      <c r="R154" s="1" t="s">
        <v>75</v>
      </c>
      <c r="S154" s="1"/>
      <c r="T154" s="1" t="s">
        <v>58</v>
      </c>
      <c r="U154" s="1" t="s">
        <v>35</v>
      </c>
      <c r="V154" s="1" t="s">
        <v>67</v>
      </c>
      <c r="W154" s="1" t="s">
        <v>6</v>
      </c>
      <c r="X154" s="1" t="s">
        <v>205</v>
      </c>
      <c r="Y154" s="1"/>
    </row>
    <row r="155" spans="1:25">
      <c r="A155" s="1">
        <v>1088</v>
      </c>
      <c r="B155" s="1" t="s">
        <v>508</v>
      </c>
      <c r="C155" s="1" t="s">
        <v>24</v>
      </c>
      <c r="D155" s="1" t="s">
        <v>25</v>
      </c>
      <c r="E155" s="1" t="s">
        <v>26</v>
      </c>
      <c r="F155" s="1" t="s">
        <v>27</v>
      </c>
      <c r="G155" s="1"/>
      <c r="H155" s="1" t="s">
        <v>26</v>
      </c>
      <c r="I155" s="1" t="s">
        <v>28</v>
      </c>
      <c r="J155" s="1" t="s">
        <v>26</v>
      </c>
      <c r="K155" s="1" t="s">
        <v>320</v>
      </c>
      <c r="L155" s="1"/>
      <c r="M155" s="1" t="s">
        <v>31</v>
      </c>
      <c r="N155" s="1"/>
      <c r="O155" s="1" t="s">
        <v>25</v>
      </c>
      <c r="P155" s="1" t="s">
        <v>26</v>
      </c>
      <c r="Q155" s="1" t="s">
        <v>56</v>
      </c>
      <c r="R155" s="1" t="s">
        <v>117</v>
      </c>
      <c r="S155" s="1"/>
      <c r="T155" s="1" t="s">
        <v>65</v>
      </c>
      <c r="U155" s="1" t="s">
        <v>81</v>
      </c>
      <c r="V155" s="1" t="s">
        <v>96</v>
      </c>
      <c r="W155" s="1" t="s">
        <v>118</v>
      </c>
      <c r="X155" s="1" t="s">
        <v>60</v>
      </c>
      <c r="Y155" s="1"/>
    </row>
    <row r="156" spans="1:25">
      <c r="A156" s="1">
        <v>1087</v>
      </c>
      <c r="B156" s="1" t="s">
        <v>509</v>
      </c>
      <c r="C156" s="1" t="s">
        <v>24</v>
      </c>
      <c r="D156" s="1" t="s">
        <v>25</v>
      </c>
      <c r="E156" s="1" t="s">
        <v>29</v>
      </c>
      <c r="F156" s="1" t="s">
        <v>85</v>
      </c>
      <c r="G156" s="1"/>
      <c r="H156" s="1" t="s">
        <v>26</v>
      </c>
      <c r="I156" s="1" t="s">
        <v>26</v>
      </c>
      <c r="J156" s="1" t="s">
        <v>25</v>
      </c>
      <c r="K156" s="1" t="s">
        <v>510</v>
      </c>
      <c r="L156" s="1"/>
      <c r="M156" s="1" t="s">
        <v>24</v>
      </c>
      <c r="N156" s="1" t="s">
        <v>511</v>
      </c>
      <c r="O156" s="1" t="s">
        <v>25</v>
      </c>
      <c r="P156" s="1" t="s">
        <v>28</v>
      </c>
      <c r="Q156" s="1" t="s">
        <v>56</v>
      </c>
      <c r="R156" s="1" t="s">
        <v>80</v>
      </c>
      <c r="S156" s="1"/>
      <c r="T156" s="1" t="s">
        <v>34</v>
      </c>
      <c r="U156" s="1" t="s">
        <v>76</v>
      </c>
      <c r="V156" s="1" t="s">
        <v>96</v>
      </c>
      <c r="W156" s="1" t="s">
        <v>51</v>
      </c>
      <c r="X156" s="1" t="s">
        <v>60</v>
      </c>
      <c r="Y156" s="1"/>
    </row>
    <row r="157" spans="1:25">
      <c r="A157" s="1">
        <v>1086</v>
      </c>
      <c r="B157" s="1" t="s">
        <v>512</v>
      </c>
      <c r="C157" s="1" t="s">
        <v>31</v>
      </c>
      <c r="D157" s="1" t="s">
        <v>29</v>
      </c>
      <c r="E157" s="1" t="s">
        <v>29</v>
      </c>
      <c r="F157" s="1" t="s">
        <v>27</v>
      </c>
      <c r="G157" s="1"/>
      <c r="H157" s="1" t="s">
        <v>28</v>
      </c>
      <c r="I157" s="1" t="s">
        <v>28</v>
      </c>
      <c r="J157" s="1" t="s">
        <v>28</v>
      </c>
      <c r="K157" s="1" t="s">
        <v>78</v>
      </c>
      <c r="L157" s="1"/>
      <c r="M157" s="1" t="s">
        <v>31</v>
      </c>
      <c r="N157" s="1"/>
      <c r="O157" s="1" t="s">
        <v>26</v>
      </c>
      <c r="P157" s="1" t="s">
        <v>28</v>
      </c>
      <c r="Q157" s="1" t="s">
        <v>110</v>
      </c>
      <c r="R157" s="1" t="s">
        <v>71</v>
      </c>
      <c r="S157" s="1"/>
      <c r="T157" s="1" t="s">
        <v>44</v>
      </c>
      <c r="U157" s="1" t="s">
        <v>76</v>
      </c>
      <c r="V157" s="1" t="s">
        <v>59</v>
      </c>
      <c r="W157" s="1" t="s">
        <v>184</v>
      </c>
      <c r="X157" s="1" t="s">
        <v>38</v>
      </c>
      <c r="Y157" s="1"/>
    </row>
    <row r="158" spans="1:25">
      <c r="A158" s="1">
        <v>1085</v>
      </c>
      <c r="B158" s="1" t="s">
        <v>513</v>
      </c>
      <c r="C158" s="1" t="s">
        <v>24</v>
      </c>
      <c r="D158" s="1" t="s">
        <v>25</v>
      </c>
      <c r="E158" s="1" t="s">
        <v>26</v>
      </c>
      <c r="F158" s="1" t="s">
        <v>62</v>
      </c>
      <c r="G158" s="1"/>
      <c r="H158" s="1" t="s">
        <v>26</v>
      </c>
      <c r="I158" s="1" t="s">
        <v>26</v>
      </c>
      <c r="J158" s="1" t="s">
        <v>26</v>
      </c>
      <c r="K158" s="1" t="s">
        <v>99</v>
      </c>
      <c r="L158" s="1"/>
      <c r="M158" s="1" t="s">
        <v>31</v>
      </c>
      <c r="N158" s="1"/>
      <c r="O158" s="1" t="s">
        <v>25</v>
      </c>
      <c r="P158" s="1" t="s">
        <v>26</v>
      </c>
      <c r="Q158" s="1" t="s">
        <v>32</v>
      </c>
      <c r="R158" s="1" t="s">
        <v>117</v>
      </c>
      <c r="S158" s="1"/>
      <c r="T158" s="1" t="s">
        <v>44</v>
      </c>
      <c r="U158" s="1" t="s">
        <v>50</v>
      </c>
      <c r="V158" s="1" t="s">
        <v>96</v>
      </c>
      <c r="W158" s="1" t="s">
        <v>6</v>
      </c>
      <c r="X158" s="1" t="s">
        <v>60</v>
      </c>
      <c r="Y158" s="1"/>
    </row>
    <row r="159" spans="1:25">
      <c r="A159" s="1">
        <v>1084</v>
      </c>
      <c r="B159" s="1" t="s">
        <v>514</v>
      </c>
      <c r="C159" s="1" t="s">
        <v>24</v>
      </c>
      <c r="D159" s="1" t="s">
        <v>26</v>
      </c>
      <c r="E159" s="1" t="s">
        <v>29</v>
      </c>
      <c r="F159" s="1" t="s">
        <v>47</v>
      </c>
      <c r="G159" s="1"/>
      <c r="H159" s="1" t="s">
        <v>28</v>
      </c>
      <c r="I159" s="1" t="s">
        <v>29</v>
      </c>
      <c r="J159" s="1" t="s">
        <v>29</v>
      </c>
      <c r="K159" s="1" t="s">
        <v>515</v>
      </c>
      <c r="L159" s="1"/>
      <c r="M159" s="1" t="s">
        <v>24</v>
      </c>
      <c r="N159" s="1"/>
      <c r="O159" s="1" t="s">
        <v>26</v>
      </c>
      <c r="P159" s="1" t="s">
        <v>29</v>
      </c>
      <c r="Q159" s="1" t="s">
        <v>56</v>
      </c>
      <c r="R159" s="1" t="s">
        <v>33</v>
      </c>
      <c r="S159" s="1"/>
      <c r="T159" s="1" t="s">
        <v>44</v>
      </c>
      <c r="U159" s="1" t="s">
        <v>35</v>
      </c>
      <c r="V159" s="1" t="s">
        <v>36</v>
      </c>
      <c r="W159" s="1" t="s">
        <v>112</v>
      </c>
      <c r="X159" s="1" t="s">
        <v>38</v>
      </c>
      <c r="Y159" s="1"/>
    </row>
    <row r="160" spans="1:25">
      <c r="A160" s="1">
        <v>1083</v>
      </c>
      <c r="B160" s="1" t="s">
        <v>516</v>
      </c>
      <c r="C160" s="1" t="s">
        <v>24</v>
      </c>
      <c r="D160" s="1" t="s">
        <v>25</v>
      </c>
      <c r="E160" s="1" t="s">
        <v>28</v>
      </c>
      <c r="F160" s="1" t="s">
        <v>140</v>
      </c>
      <c r="G160" s="1"/>
      <c r="H160" s="1" t="s">
        <v>29</v>
      </c>
      <c r="I160" s="1" t="s">
        <v>29</v>
      </c>
      <c r="J160" s="1" t="s">
        <v>29</v>
      </c>
      <c r="K160" s="1" t="s">
        <v>517</v>
      </c>
      <c r="L160" s="1"/>
      <c r="M160" s="1" t="s">
        <v>24</v>
      </c>
      <c r="N160" s="2" t="s">
        <v>518</v>
      </c>
      <c r="O160" s="1" t="s">
        <v>26</v>
      </c>
      <c r="P160" s="1" t="s">
        <v>29</v>
      </c>
      <c r="Q160" s="1" t="s">
        <v>56</v>
      </c>
      <c r="R160" s="1" t="s">
        <v>64</v>
      </c>
      <c r="S160" s="1"/>
      <c r="T160" s="1" t="s">
        <v>58</v>
      </c>
      <c r="U160" s="1" t="s">
        <v>6</v>
      </c>
      <c r="V160" s="1" t="s">
        <v>36</v>
      </c>
      <c r="W160" s="1" t="s">
        <v>6</v>
      </c>
      <c r="X160" s="1" t="s">
        <v>60</v>
      </c>
      <c r="Y160" s="1"/>
    </row>
    <row r="161" spans="1:25">
      <c r="A161" s="1">
        <v>1082</v>
      </c>
      <c r="B161" s="1" t="s">
        <v>519</v>
      </c>
      <c r="C161" s="1" t="s">
        <v>24</v>
      </c>
      <c r="D161" s="1" t="s">
        <v>25</v>
      </c>
      <c r="E161" s="1" t="s">
        <v>28</v>
      </c>
      <c r="F161" s="1" t="s">
        <v>140</v>
      </c>
      <c r="G161" s="1"/>
      <c r="H161" s="1" t="s">
        <v>26</v>
      </c>
      <c r="I161" s="1" t="s">
        <v>29</v>
      </c>
      <c r="J161" s="1" t="s">
        <v>26</v>
      </c>
      <c r="K161" s="1" t="s">
        <v>520</v>
      </c>
      <c r="L161" s="1"/>
      <c r="M161" s="1" t="s">
        <v>24</v>
      </c>
      <c r="N161" s="2" t="s">
        <v>521</v>
      </c>
      <c r="O161" s="1" t="s">
        <v>28</v>
      </c>
      <c r="P161" s="1" t="s">
        <v>29</v>
      </c>
      <c r="Q161" s="1" t="s">
        <v>110</v>
      </c>
      <c r="R161" s="1" t="s">
        <v>64</v>
      </c>
      <c r="S161" s="1"/>
      <c r="T161" s="1" t="s">
        <v>58</v>
      </c>
      <c r="U161" s="1" t="s">
        <v>95</v>
      </c>
      <c r="V161" s="1" t="s">
        <v>96</v>
      </c>
      <c r="W161" s="1" t="s">
        <v>6</v>
      </c>
      <c r="X161" s="1" t="s">
        <v>60</v>
      </c>
      <c r="Y161" s="1"/>
    </row>
    <row r="162" spans="1:25">
      <c r="A162" s="1">
        <v>1081</v>
      </c>
      <c r="B162" s="1" t="s">
        <v>522</v>
      </c>
      <c r="C162" s="1" t="s">
        <v>24</v>
      </c>
      <c r="D162" s="1" t="s">
        <v>26</v>
      </c>
      <c r="E162" s="1" t="s">
        <v>25</v>
      </c>
      <c r="F162" s="1" t="s">
        <v>85</v>
      </c>
      <c r="G162" s="1"/>
      <c r="H162" s="1" t="s">
        <v>28</v>
      </c>
      <c r="I162" s="1" t="s">
        <v>29</v>
      </c>
      <c r="J162" s="1" t="s">
        <v>28</v>
      </c>
      <c r="K162" s="1" t="s">
        <v>523</v>
      </c>
      <c r="L162" s="1"/>
      <c r="M162" s="1" t="s">
        <v>24</v>
      </c>
      <c r="N162" s="1" t="s">
        <v>524</v>
      </c>
      <c r="O162" s="1" t="s">
        <v>25</v>
      </c>
      <c r="P162" s="1" t="s">
        <v>29</v>
      </c>
      <c r="Q162" s="1" t="s">
        <v>56</v>
      </c>
      <c r="R162" s="1" t="s">
        <v>71</v>
      </c>
      <c r="S162" s="1"/>
      <c r="T162" s="1" t="s">
        <v>44</v>
      </c>
      <c r="U162" s="1" t="s">
        <v>35</v>
      </c>
      <c r="V162" s="1" t="s">
        <v>67</v>
      </c>
      <c r="W162" s="1" t="s">
        <v>106</v>
      </c>
      <c r="X162" s="1" t="s">
        <v>38</v>
      </c>
      <c r="Y162" s="1"/>
    </row>
    <row r="163" spans="1:25">
      <c r="A163" s="1">
        <v>1080</v>
      </c>
      <c r="B163" s="1" t="s">
        <v>525</v>
      </c>
      <c r="C163" s="1" t="s">
        <v>24</v>
      </c>
      <c r="D163" s="1" t="s">
        <v>25</v>
      </c>
      <c r="E163" s="1" t="s">
        <v>29</v>
      </c>
      <c r="F163" s="1" t="s">
        <v>124</v>
      </c>
      <c r="G163" s="1"/>
      <c r="H163" s="1" t="s">
        <v>26</v>
      </c>
      <c r="I163" s="1" t="s">
        <v>29</v>
      </c>
      <c r="J163" s="1" t="s">
        <v>26</v>
      </c>
      <c r="K163" s="1" t="s">
        <v>526</v>
      </c>
      <c r="L163" s="1"/>
      <c r="M163" s="1" t="s">
        <v>24</v>
      </c>
      <c r="N163" s="2" t="s">
        <v>527</v>
      </c>
      <c r="O163" s="1" t="s">
        <v>25</v>
      </c>
      <c r="P163" s="1" t="s">
        <v>29</v>
      </c>
      <c r="Q163" s="1" t="s">
        <v>49</v>
      </c>
      <c r="R163" s="1" t="s">
        <v>6</v>
      </c>
      <c r="S163" s="1" t="s">
        <v>528</v>
      </c>
      <c r="T163" s="1" t="s">
        <v>44</v>
      </c>
      <c r="U163" s="1" t="s">
        <v>76</v>
      </c>
      <c r="V163" s="1" t="s">
        <v>36</v>
      </c>
      <c r="W163" s="1" t="s">
        <v>6</v>
      </c>
      <c r="X163" s="1" t="s">
        <v>38</v>
      </c>
      <c r="Y163" s="1"/>
    </row>
    <row r="164" spans="1:25">
      <c r="A164" s="1">
        <v>1079</v>
      </c>
      <c r="B164" s="1" t="s">
        <v>529</v>
      </c>
      <c r="C164" s="1" t="s">
        <v>24</v>
      </c>
      <c r="D164" s="1" t="s">
        <v>25</v>
      </c>
      <c r="E164" s="1" t="s">
        <v>69</v>
      </c>
      <c r="F164" s="1" t="s">
        <v>530</v>
      </c>
      <c r="G164" s="1"/>
      <c r="H164" s="1" t="s">
        <v>69</v>
      </c>
      <c r="I164" s="1" t="s">
        <v>69</v>
      </c>
      <c r="J164" s="1" t="s">
        <v>29</v>
      </c>
      <c r="K164" s="1" t="s">
        <v>531</v>
      </c>
      <c r="L164" s="1"/>
      <c r="M164" s="1" t="s">
        <v>24</v>
      </c>
      <c r="N164" s="1" t="s">
        <v>532</v>
      </c>
      <c r="O164" s="1" t="s">
        <v>26</v>
      </c>
      <c r="P164" s="1" t="s">
        <v>28</v>
      </c>
      <c r="Q164" s="1" t="s">
        <v>49</v>
      </c>
      <c r="R164" s="1" t="s">
        <v>143</v>
      </c>
      <c r="S164" s="1"/>
      <c r="T164" s="1" t="s">
        <v>34</v>
      </c>
      <c r="U164" s="1" t="s">
        <v>122</v>
      </c>
      <c r="V164" s="1" t="s">
        <v>67</v>
      </c>
      <c r="W164" s="1" t="s">
        <v>6</v>
      </c>
      <c r="X164" s="1" t="s">
        <v>60</v>
      </c>
      <c r="Y164" s="1"/>
    </row>
    <row r="165" spans="1:25">
      <c r="A165" s="1">
        <v>1078</v>
      </c>
      <c r="B165" s="1" t="s">
        <v>533</v>
      </c>
      <c r="C165" s="1" t="s">
        <v>24</v>
      </c>
      <c r="D165" s="1" t="s">
        <v>69</v>
      </c>
      <c r="E165" s="1" t="s">
        <v>28</v>
      </c>
      <c r="F165" s="1" t="s">
        <v>534</v>
      </c>
      <c r="G165" s="1"/>
      <c r="H165" s="1" t="s">
        <v>25</v>
      </c>
      <c r="I165" s="1" t="s">
        <v>25</v>
      </c>
      <c r="J165" s="1" t="s">
        <v>26</v>
      </c>
      <c r="K165" s="1" t="s">
        <v>535</v>
      </c>
      <c r="L165" s="1"/>
      <c r="M165" s="1" t="s">
        <v>31</v>
      </c>
      <c r="N165" s="1"/>
      <c r="O165" s="1" t="s">
        <v>26</v>
      </c>
      <c r="P165" s="1" t="s">
        <v>28</v>
      </c>
      <c r="Q165" s="1" t="s">
        <v>49</v>
      </c>
      <c r="R165" s="1" t="s">
        <v>80</v>
      </c>
      <c r="S165" s="1"/>
      <c r="T165" s="1" t="s">
        <v>44</v>
      </c>
      <c r="U165" s="1" t="s">
        <v>76</v>
      </c>
      <c r="V165" s="1" t="s">
        <v>59</v>
      </c>
      <c r="W165" s="1" t="s">
        <v>6</v>
      </c>
      <c r="X165" s="1" t="s">
        <v>38</v>
      </c>
      <c r="Y165" s="1"/>
    </row>
    <row r="166" spans="1:25">
      <c r="A166" s="1">
        <v>1077</v>
      </c>
      <c r="B166" s="1" t="s">
        <v>536</v>
      </c>
      <c r="C166" s="1" t="s">
        <v>24</v>
      </c>
      <c r="D166" s="1" t="s">
        <v>25</v>
      </c>
      <c r="E166" s="1" t="s">
        <v>28</v>
      </c>
      <c r="F166" s="1" t="s">
        <v>85</v>
      </c>
      <c r="G166" s="1"/>
      <c r="H166" s="1" t="s">
        <v>26</v>
      </c>
      <c r="I166" s="1" t="s">
        <v>26</v>
      </c>
      <c r="J166" s="1" t="s">
        <v>26</v>
      </c>
      <c r="K166" s="1" t="s">
        <v>232</v>
      </c>
      <c r="L166" s="1"/>
      <c r="M166" s="1" t="s">
        <v>24</v>
      </c>
      <c r="N166" s="1" t="s">
        <v>537</v>
      </c>
      <c r="O166" s="1" t="s">
        <v>25</v>
      </c>
      <c r="P166" s="1" t="s">
        <v>28</v>
      </c>
      <c r="Q166" s="1" t="s">
        <v>56</v>
      </c>
      <c r="R166" s="1" t="s">
        <v>80</v>
      </c>
      <c r="S166" s="1"/>
      <c r="T166" s="1" t="s">
        <v>34</v>
      </c>
      <c r="U166" s="1" t="s">
        <v>76</v>
      </c>
      <c r="V166" s="1" t="s">
        <v>67</v>
      </c>
      <c r="W166" s="1" t="s">
        <v>6</v>
      </c>
      <c r="X166" s="1" t="s">
        <v>60</v>
      </c>
      <c r="Y166" s="1"/>
    </row>
    <row r="167" spans="1:25">
      <c r="A167" s="1">
        <v>1076</v>
      </c>
      <c r="B167" s="1" t="s">
        <v>538</v>
      </c>
      <c r="C167" s="1" t="s">
        <v>24</v>
      </c>
      <c r="D167" s="1" t="s">
        <v>26</v>
      </c>
      <c r="E167" s="1" t="s">
        <v>29</v>
      </c>
      <c r="F167" s="1" t="s">
        <v>92</v>
      </c>
      <c r="G167" s="1"/>
      <c r="H167" s="1" t="s">
        <v>29</v>
      </c>
      <c r="I167" s="1" t="s">
        <v>69</v>
      </c>
      <c r="J167" s="1" t="s">
        <v>69</v>
      </c>
      <c r="K167" s="1" t="s">
        <v>150</v>
      </c>
      <c r="L167" s="1"/>
      <c r="M167" s="1" t="s">
        <v>24</v>
      </c>
      <c r="N167" s="1" t="s">
        <v>539</v>
      </c>
      <c r="O167" s="1" t="s">
        <v>26</v>
      </c>
      <c r="P167" s="1" t="s">
        <v>29</v>
      </c>
      <c r="Q167" s="1" t="s">
        <v>110</v>
      </c>
      <c r="R167" s="1" t="s">
        <v>71</v>
      </c>
      <c r="S167" s="1"/>
      <c r="T167" s="1" t="s">
        <v>101</v>
      </c>
      <c r="U167" s="1" t="s">
        <v>35</v>
      </c>
      <c r="V167" s="1" t="s">
        <v>67</v>
      </c>
      <c r="W167" s="1" t="s">
        <v>184</v>
      </c>
      <c r="X167" s="1" t="s">
        <v>60</v>
      </c>
      <c r="Y167" s="1"/>
    </row>
    <row r="168" spans="1:25">
      <c r="A168" s="1">
        <v>1075</v>
      </c>
      <c r="B168" s="1" t="s">
        <v>540</v>
      </c>
      <c r="C168" s="1" t="s">
        <v>24</v>
      </c>
      <c r="D168" s="1" t="s">
        <v>26</v>
      </c>
      <c r="E168" s="1" t="s">
        <v>28</v>
      </c>
      <c r="F168" s="1" t="s">
        <v>301</v>
      </c>
      <c r="G168" s="1"/>
      <c r="H168" s="1" t="s">
        <v>26</v>
      </c>
      <c r="I168" s="1" t="s">
        <v>29</v>
      </c>
      <c r="J168" s="1" t="s">
        <v>29</v>
      </c>
      <c r="K168" s="1" t="s">
        <v>162</v>
      </c>
      <c r="L168" s="1"/>
      <c r="M168" s="1" t="s">
        <v>24</v>
      </c>
      <c r="N168" s="1"/>
      <c r="O168" s="1" t="s">
        <v>25</v>
      </c>
      <c r="P168" s="1" t="s">
        <v>29</v>
      </c>
      <c r="Q168" s="1" t="s">
        <v>56</v>
      </c>
      <c r="R168" s="1" t="s">
        <v>71</v>
      </c>
      <c r="S168" s="1"/>
      <c r="T168" s="1" t="s">
        <v>101</v>
      </c>
      <c r="U168" s="1" t="s">
        <v>35</v>
      </c>
      <c r="V168" s="1" t="s">
        <v>67</v>
      </c>
      <c r="W168" s="1" t="s">
        <v>51</v>
      </c>
      <c r="X168" s="1" t="s">
        <v>6</v>
      </c>
      <c r="Y168" s="1" t="s">
        <v>541</v>
      </c>
    </row>
    <row r="169" spans="1:25">
      <c r="A169" s="1">
        <v>1074</v>
      </c>
      <c r="B169" s="1" t="s">
        <v>542</v>
      </c>
      <c r="C169" s="1" t="s">
        <v>24</v>
      </c>
      <c r="D169" s="1" t="s">
        <v>28</v>
      </c>
      <c r="E169" s="1" t="s">
        <v>28</v>
      </c>
      <c r="F169" s="1" t="s">
        <v>27</v>
      </c>
      <c r="G169" s="1"/>
      <c r="H169" s="1" t="s">
        <v>28</v>
      </c>
      <c r="I169" s="1" t="s">
        <v>28</v>
      </c>
      <c r="J169" s="1" t="s">
        <v>28</v>
      </c>
      <c r="K169" s="1" t="s">
        <v>543</v>
      </c>
      <c r="L169" s="1"/>
      <c r="M169" s="1" t="s">
        <v>24</v>
      </c>
      <c r="N169" s="1" t="s">
        <v>544</v>
      </c>
      <c r="O169" s="1" t="s">
        <v>25</v>
      </c>
      <c r="P169" s="1" t="s">
        <v>26</v>
      </c>
      <c r="Q169" s="1" t="s">
        <v>32</v>
      </c>
      <c r="R169" s="1" t="s">
        <v>143</v>
      </c>
      <c r="S169" s="1"/>
      <c r="T169" s="1" t="s">
        <v>44</v>
      </c>
      <c r="U169" s="1" t="s">
        <v>76</v>
      </c>
      <c r="V169" s="1" t="s">
        <v>59</v>
      </c>
      <c r="W169" s="1" t="s">
        <v>6</v>
      </c>
      <c r="X169" s="1" t="s">
        <v>38</v>
      </c>
      <c r="Y169" s="1"/>
    </row>
    <row r="170" spans="1:25">
      <c r="A170" s="1">
        <v>1073</v>
      </c>
      <c r="B170" s="1" t="s">
        <v>545</v>
      </c>
      <c r="C170" s="1" t="s">
        <v>24</v>
      </c>
      <c r="D170" s="1" t="s">
        <v>25</v>
      </c>
      <c r="E170" s="1" t="s">
        <v>28</v>
      </c>
      <c r="F170" s="1" t="s">
        <v>156</v>
      </c>
      <c r="G170" s="1"/>
      <c r="H170" s="1" t="s">
        <v>26</v>
      </c>
      <c r="I170" s="1" t="s">
        <v>26</v>
      </c>
      <c r="J170" s="1" t="s">
        <v>29</v>
      </c>
      <c r="K170" s="1" t="s">
        <v>546</v>
      </c>
      <c r="L170" s="1"/>
      <c r="M170" s="1" t="s">
        <v>24</v>
      </c>
      <c r="N170" s="1"/>
      <c r="O170" s="1" t="s">
        <v>25</v>
      </c>
      <c r="P170" s="1" t="s">
        <v>29</v>
      </c>
      <c r="Q170" s="1" t="s">
        <v>56</v>
      </c>
      <c r="R170" s="1" t="s">
        <v>121</v>
      </c>
      <c r="S170" s="1"/>
      <c r="T170" s="1" t="s">
        <v>65</v>
      </c>
      <c r="U170" s="1" t="s">
        <v>81</v>
      </c>
      <c r="V170" s="1" t="s">
        <v>96</v>
      </c>
      <c r="W170" s="1" t="s">
        <v>179</v>
      </c>
      <c r="X170" s="1" t="s">
        <v>60</v>
      </c>
      <c r="Y170" s="1"/>
    </row>
    <row r="171" spans="1:25">
      <c r="A171" s="1">
        <v>1072</v>
      </c>
      <c r="B171" s="1" t="s">
        <v>547</v>
      </c>
      <c r="C171" s="1" t="s">
        <v>24</v>
      </c>
      <c r="D171" s="1" t="s">
        <v>28</v>
      </c>
      <c r="E171" s="1" t="s">
        <v>29</v>
      </c>
      <c r="F171" s="1" t="s">
        <v>548</v>
      </c>
      <c r="G171" s="1"/>
      <c r="H171" s="1" t="s">
        <v>28</v>
      </c>
      <c r="I171" s="1" t="s">
        <v>29</v>
      </c>
      <c r="J171" s="1" t="s">
        <v>26</v>
      </c>
      <c r="K171" s="1" t="s">
        <v>549</v>
      </c>
      <c r="L171" s="1"/>
      <c r="M171" s="1" t="s">
        <v>31</v>
      </c>
      <c r="N171" s="1"/>
      <c r="O171" s="1" t="s">
        <v>26</v>
      </c>
      <c r="P171" s="1" t="s">
        <v>28</v>
      </c>
      <c r="Q171" s="1" t="s">
        <v>56</v>
      </c>
      <c r="R171" s="1" t="s">
        <v>64</v>
      </c>
      <c r="S171" s="1"/>
      <c r="T171" s="1" t="s">
        <v>58</v>
      </c>
      <c r="U171" s="1" t="s">
        <v>81</v>
      </c>
      <c r="V171" s="1" t="s">
        <v>96</v>
      </c>
      <c r="W171" s="1" t="s">
        <v>184</v>
      </c>
      <c r="X171" s="1" t="s">
        <v>60</v>
      </c>
      <c r="Y171" s="1"/>
    </row>
    <row r="172" spans="1:25">
      <c r="A172" s="1">
        <v>1071</v>
      </c>
      <c r="B172" s="1" t="s">
        <v>550</v>
      </c>
      <c r="C172" s="1" t="s">
        <v>24</v>
      </c>
      <c r="D172" s="1" t="s">
        <v>26</v>
      </c>
      <c r="E172" s="1" t="s">
        <v>26</v>
      </c>
      <c r="F172" s="1" t="s">
        <v>98</v>
      </c>
      <c r="G172" s="1"/>
      <c r="H172" s="1" t="s">
        <v>28</v>
      </c>
      <c r="I172" s="1" t="s">
        <v>29</v>
      </c>
      <c r="J172" s="1" t="s">
        <v>28</v>
      </c>
      <c r="K172" s="1" t="s">
        <v>551</v>
      </c>
      <c r="L172" s="1"/>
      <c r="M172" s="1" t="s">
        <v>31</v>
      </c>
      <c r="N172" s="1" t="s">
        <v>552</v>
      </c>
      <c r="O172" s="1" t="s">
        <v>26</v>
      </c>
      <c r="P172" s="1" t="s">
        <v>29</v>
      </c>
      <c r="Q172" s="1" t="s">
        <v>56</v>
      </c>
      <c r="R172" s="1" t="s">
        <v>71</v>
      </c>
      <c r="S172" s="1"/>
      <c r="T172" s="1" t="s">
        <v>44</v>
      </c>
      <c r="U172" s="1" t="s">
        <v>76</v>
      </c>
      <c r="V172" s="1" t="s">
        <v>67</v>
      </c>
      <c r="W172" s="1" t="s">
        <v>106</v>
      </c>
      <c r="X172" s="1" t="s">
        <v>38</v>
      </c>
      <c r="Y172" s="1"/>
    </row>
    <row r="173" spans="1:25">
      <c r="A173" s="1">
        <v>1070</v>
      </c>
      <c r="B173" s="1" t="s">
        <v>553</v>
      </c>
      <c r="C173" s="1" t="s">
        <v>24</v>
      </c>
      <c r="D173" s="1" t="s">
        <v>25</v>
      </c>
      <c r="E173" s="1" t="s">
        <v>28</v>
      </c>
      <c r="F173" s="1" t="s">
        <v>27</v>
      </c>
      <c r="G173" s="1"/>
      <c r="H173" s="1" t="s">
        <v>28</v>
      </c>
      <c r="I173" s="1" t="s">
        <v>29</v>
      </c>
      <c r="J173" s="1" t="s">
        <v>29</v>
      </c>
      <c r="K173" s="1" t="s">
        <v>360</v>
      </c>
      <c r="L173" s="1"/>
      <c r="M173" s="1" t="s">
        <v>24</v>
      </c>
      <c r="N173" s="2" t="s">
        <v>554</v>
      </c>
      <c r="O173" s="1" t="s">
        <v>25</v>
      </c>
      <c r="P173" s="1" t="s">
        <v>29</v>
      </c>
      <c r="Q173" s="1" t="s">
        <v>56</v>
      </c>
      <c r="R173" s="1" t="s">
        <v>71</v>
      </c>
      <c r="S173" s="1"/>
      <c r="T173" s="1" t="s">
        <v>44</v>
      </c>
      <c r="U173" s="1" t="s">
        <v>76</v>
      </c>
      <c r="V173" s="1" t="s">
        <v>36</v>
      </c>
      <c r="W173" s="1" t="s">
        <v>112</v>
      </c>
      <c r="X173" s="1" t="s">
        <v>38</v>
      </c>
      <c r="Y173" s="1"/>
    </row>
    <row r="174" spans="1:25">
      <c r="A174" s="1">
        <v>1069</v>
      </c>
      <c r="B174" s="1" t="s">
        <v>555</v>
      </c>
      <c r="C174" s="1" t="s">
        <v>24</v>
      </c>
      <c r="D174" s="1" t="s">
        <v>25</v>
      </c>
      <c r="E174" s="1" t="s">
        <v>29</v>
      </c>
      <c r="F174" s="1" t="s">
        <v>47</v>
      </c>
      <c r="G174" s="1"/>
      <c r="H174" s="1" t="s">
        <v>26</v>
      </c>
      <c r="I174" s="1" t="s">
        <v>29</v>
      </c>
      <c r="J174" s="1" t="s">
        <v>28</v>
      </c>
      <c r="K174" s="1" t="s">
        <v>556</v>
      </c>
      <c r="L174" s="1" t="s">
        <v>557</v>
      </c>
      <c r="M174" s="1" t="s">
        <v>24</v>
      </c>
      <c r="N174" s="1" t="s">
        <v>558</v>
      </c>
      <c r="O174" s="1" t="s">
        <v>26</v>
      </c>
      <c r="P174" s="1" t="s">
        <v>28</v>
      </c>
      <c r="Q174" s="1" t="s">
        <v>56</v>
      </c>
      <c r="R174" s="1" t="s">
        <v>6</v>
      </c>
      <c r="S174" s="1" t="s">
        <v>313</v>
      </c>
      <c r="T174" s="1" t="s">
        <v>34</v>
      </c>
      <c r="U174" s="1" t="s">
        <v>66</v>
      </c>
      <c r="V174" s="1" t="s">
        <v>67</v>
      </c>
      <c r="W174" s="1" t="s">
        <v>112</v>
      </c>
      <c r="X174" s="1" t="s">
        <v>45</v>
      </c>
      <c r="Y174" s="1"/>
    </row>
    <row r="175" spans="1:25">
      <c r="A175" s="1">
        <v>1068</v>
      </c>
      <c r="B175" s="1" t="s">
        <v>559</v>
      </c>
      <c r="C175" s="1" t="s">
        <v>24</v>
      </c>
      <c r="D175" s="1" t="s">
        <v>26</v>
      </c>
      <c r="E175" s="1" t="s">
        <v>29</v>
      </c>
      <c r="F175" s="1" t="s">
        <v>501</v>
      </c>
      <c r="G175" s="1"/>
      <c r="H175" s="1" t="s">
        <v>28</v>
      </c>
      <c r="I175" s="1" t="s">
        <v>28</v>
      </c>
      <c r="J175" s="1" t="s">
        <v>28</v>
      </c>
      <c r="K175" s="1" t="s">
        <v>327</v>
      </c>
      <c r="L175" s="1"/>
      <c r="M175" s="1" t="s">
        <v>24</v>
      </c>
      <c r="N175" s="2" t="s">
        <v>560</v>
      </c>
      <c r="O175" s="1" t="s">
        <v>25</v>
      </c>
      <c r="P175" s="1" t="s">
        <v>69</v>
      </c>
      <c r="Q175" s="1" t="s">
        <v>32</v>
      </c>
      <c r="R175" s="1" t="s">
        <v>75</v>
      </c>
      <c r="S175" s="1"/>
      <c r="T175" s="1" t="s">
        <v>44</v>
      </c>
      <c r="U175" s="1" t="s">
        <v>81</v>
      </c>
      <c r="V175" s="1" t="s">
        <v>96</v>
      </c>
      <c r="W175" s="1" t="s">
        <v>118</v>
      </c>
      <c r="X175" s="1" t="s">
        <v>38</v>
      </c>
      <c r="Y175" s="1"/>
    </row>
    <row r="176" spans="1:25">
      <c r="A176" s="1">
        <v>1067</v>
      </c>
      <c r="B176" s="1" t="s">
        <v>561</v>
      </c>
      <c r="C176" s="1" t="s">
        <v>24</v>
      </c>
      <c r="D176" s="1" t="s">
        <v>25</v>
      </c>
      <c r="E176" s="1" t="s">
        <v>26</v>
      </c>
      <c r="F176" s="1" t="s">
        <v>98</v>
      </c>
      <c r="G176" s="1"/>
      <c r="H176" s="1" t="s">
        <v>26</v>
      </c>
      <c r="I176" s="1" t="s">
        <v>28</v>
      </c>
      <c r="J176" s="1" t="s">
        <v>26</v>
      </c>
      <c r="K176" s="1" t="s">
        <v>526</v>
      </c>
      <c r="L176" s="1"/>
      <c r="M176" s="1" t="s">
        <v>24</v>
      </c>
      <c r="N176" s="2" t="s">
        <v>562</v>
      </c>
      <c r="O176" s="1" t="s">
        <v>25</v>
      </c>
      <c r="P176" s="1" t="s">
        <v>26</v>
      </c>
      <c r="Q176" s="1" t="s">
        <v>32</v>
      </c>
      <c r="R176" s="1" t="s">
        <v>121</v>
      </c>
      <c r="S176" s="1"/>
      <c r="T176" s="1" t="s">
        <v>44</v>
      </c>
      <c r="U176" s="1" t="s">
        <v>76</v>
      </c>
      <c r="V176" s="1" t="s">
        <v>36</v>
      </c>
      <c r="W176" s="1" t="s">
        <v>51</v>
      </c>
      <c r="X176" s="1" t="s">
        <v>38</v>
      </c>
      <c r="Y176" s="1"/>
    </row>
    <row r="177" spans="1:25">
      <c r="A177" s="1">
        <v>1066</v>
      </c>
      <c r="B177" s="1" t="s">
        <v>563</v>
      </c>
      <c r="C177" s="1" t="s">
        <v>24</v>
      </c>
      <c r="D177" s="1" t="s">
        <v>25</v>
      </c>
      <c r="E177" s="1" t="s">
        <v>28</v>
      </c>
      <c r="F177" s="1" t="s">
        <v>40</v>
      </c>
      <c r="G177" s="1"/>
      <c r="H177" s="1" t="s">
        <v>26</v>
      </c>
      <c r="I177" s="1" t="s">
        <v>26</v>
      </c>
      <c r="J177" s="1" t="s">
        <v>26</v>
      </c>
      <c r="K177" s="1" t="s">
        <v>564</v>
      </c>
      <c r="L177" s="1"/>
      <c r="M177" s="1" t="s">
        <v>24</v>
      </c>
      <c r="N177" s="1" t="s">
        <v>565</v>
      </c>
      <c r="O177" s="1" t="s">
        <v>29</v>
      </c>
      <c r="P177" s="1" t="s">
        <v>29</v>
      </c>
      <c r="Q177" s="1" t="s">
        <v>32</v>
      </c>
      <c r="R177" s="1" t="s">
        <v>80</v>
      </c>
      <c r="S177" s="1"/>
      <c r="T177" s="1" t="s">
        <v>65</v>
      </c>
      <c r="U177" s="1" t="s">
        <v>35</v>
      </c>
      <c r="V177" s="1" t="s">
        <v>59</v>
      </c>
      <c r="W177" s="1" t="s">
        <v>51</v>
      </c>
      <c r="X177" s="1" t="s">
        <v>60</v>
      </c>
      <c r="Y177" s="1"/>
    </row>
    <row r="178" spans="1:25">
      <c r="A178" s="1">
        <v>1065</v>
      </c>
      <c r="B178" s="1" t="s">
        <v>566</v>
      </c>
      <c r="C178" s="1" t="s">
        <v>24</v>
      </c>
      <c r="D178" s="1" t="s">
        <v>26</v>
      </c>
      <c r="E178" s="1" t="s">
        <v>28</v>
      </c>
      <c r="F178" s="1" t="s">
        <v>567</v>
      </c>
      <c r="G178" s="1"/>
      <c r="H178" s="1" t="s">
        <v>26</v>
      </c>
      <c r="I178" s="1" t="s">
        <v>26</v>
      </c>
      <c r="J178" s="1" t="s">
        <v>28</v>
      </c>
      <c r="K178" s="1" t="s">
        <v>137</v>
      </c>
      <c r="L178" s="1"/>
      <c r="M178" s="1" t="s">
        <v>24</v>
      </c>
      <c r="N178" s="1" t="s">
        <v>568</v>
      </c>
      <c r="O178" s="1" t="s">
        <v>26</v>
      </c>
      <c r="P178" s="1" t="s">
        <v>28</v>
      </c>
      <c r="Q178" s="1" t="s">
        <v>32</v>
      </c>
      <c r="R178" s="1" t="s">
        <v>57</v>
      </c>
      <c r="S178" s="1"/>
      <c r="T178" s="1" t="s">
        <v>34</v>
      </c>
      <c r="U178" s="1" t="s">
        <v>122</v>
      </c>
      <c r="V178" s="1" t="s">
        <v>67</v>
      </c>
      <c r="W178" s="1" t="s">
        <v>118</v>
      </c>
      <c r="X178" s="1" t="s">
        <v>60</v>
      </c>
      <c r="Y178" s="1"/>
    </row>
    <row r="179" spans="1:25">
      <c r="A179" s="1">
        <v>1064</v>
      </c>
      <c r="B179" s="1" t="s">
        <v>569</v>
      </c>
      <c r="C179" s="1" t="s">
        <v>24</v>
      </c>
      <c r="D179" s="1" t="s">
        <v>25</v>
      </c>
      <c r="E179" s="1" t="s">
        <v>29</v>
      </c>
      <c r="F179" s="1" t="s">
        <v>140</v>
      </c>
      <c r="G179" s="1"/>
      <c r="H179" s="1" t="s">
        <v>26</v>
      </c>
      <c r="I179" s="1" t="s">
        <v>29</v>
      </c>
      <c r="J179" s="1" t="s">
        <v>29</v>
      </c>
      <c r="K179" s="1" t="s">
        <v>570</v>
      </c>
      <c r="L179" s="1"/>
      <c r="M179" s="1" t="s">
        <v>24</v>
      </c>
      <c r="N179" s="1" t="s">
        <v>571</v>
      </c>
      <c r="O179" s="1" t="s">
        <v>25</v>
      </c>
      <c r="P179" s="1" t="s">
        <v>28</v>
      </c>
      <c r="Q179" s="1" t="s">
        <v>56</v>
      </c>
      <c r="R179" s="1" t="s">
        <v>6</v>
      </c>
      <c r="S179" s="1" t="s">
        <v>572</v>
      </c>
      <c r="T179" s="1" t="s">
        <v>44</v>
      </c>
      <c r="U179" s="1" t="s">
        <v>35</v>
      </c>
      <c r="V179" s="1" t="s">
        <v>67</v>
      </c>
      <c r="W179" s="1" t="s">
        <v>6</v>
      </c>
      <c r="X179" s="1" t="s">
        <v>38</v>
      </c>
      <c r="Y179" s="1"/>
    </row>
    <row r="180" spans="1:25">
      <c r="A180" s="1">
        <v>1063</v>
      </c>
      <c r="B180" s="1" t="s">
        <v>573</v>
      </c>
      <c r="C180" s="1" t="s">
        <v>24</v>
      </c>
      <c r="D180" s="1" t="s">
        <v>25</v>
      </c>
      <c r="E180" s="1" t="s">
        <v>69</v>
      </c>
      <c r="F180" s="1" t="s">
        <v>47</v>
      </c>
      <c r="G180" s="1"/>
      <c r="H180" s="1" t="s">
        <v>29</v>
      </c>
      <c r="I180" s="1" t="s">
        <v>29</v>
      </c>
      <c r="J180" s="1" t="s">
        <v>28</v>
      </c>
      <c r="K180" s="1" t="s">
        <v>574</v>
      </c>
      <c r="L180" s="1"/>
      <c r="M180" s="1" t="s">
        <v>24</v>
      </c>
      <c r="N180" s="1" t="s">
        <v>575</v>
      </c>
      <c r="O180" s="1" t="s">
        <v>25</v>
      </c>
      <c r="P180" s="1" t="s">
        <v>28</v>
      </c>
      <c r="Q180" s="1" t="s">
        <v>56</v>
      </c>
      <c r="R180" s="1" t="s">
        <v>71</v>
      </c>
      <c r="S180" s="1"/>
      <c r="T180" s="1" t="s">
        <v>58</v>
      </c>
      <c r="U180" s="1" t="s">
        <v>35</v>
      </c>
      <c r="V180" s="1" t="s">
        <v>67</v>
      </c>
      <c r="W180" s="1" t="s">
        <v>51</v>
      </c>
      <c r="X180" s="1" t="s">
        <v>60</v>
      </c>
      <c r="Y180" s="1"/>
    </row>
    <row r="181" spans="1:25">
      <c r="A181" s="1">
        <v>1062</v>
      </c>
      <c r="B181" s="1" t="s">
        <v>576</v>
      </c>
      <c r="C181" s="1" t="s">
        <v>24</v>
      </c>
      <c r="D181" s="1" t="s">
        <v>28</v>
      </c>
      <c r="E181" s="1" t="s">
        <v>28</v>
      </c>
      <c r="F181" s="1" t="s">
        <v>530</v>
      </c>
      <c r="G181" s="1"/>
      <c r="H181" s="1" t="s">
        <v>26</v>
      </c>
      <c r="I181" s="1" t="s">
        <v>29</v>
      </c>
      <c r="J181" s="1" t="s">
        <v>29</v>
      </c>
      <c r="K181" s="1" t="s">
        <v>535</v>
      </c>
      <c r="L181" s="1"/>
      <c r="M181" s="1" t="s">
        <v>24</v>
      </c>
      <c r="N181" s="1"/>
      <c r="O181" s="1" t="s">
        <v>26</v>
      </c>
      <c r="P181" s="1" t="s">
        <v>29</v>
      </c>
      <c r="Q181" s="1" t="s">
        <v>110</v>
      </c>
      <c r="R181" s="1" t="s">
        <v>6</v>
      </c>
      <c r="S181" s="1" t="s">
        <v>117</v>
      </c>
      <c r="T181" s="1" t="s">
        <v>44</v>
      </c>
      <c r="U181" s="1" t="s">
        <v>76</v>
      </c>
      <c r="V181" s="1" t="s">
        <v>59</v>
      </c>
      <c r="W181" s="1" t="s">
        <v>118</v>
      </c>
      <c r="X181" s="1" t="s">
        <v>60</v>
      </c>
      <c r="Y181" s="1"/>
    </row>
    <row r="182" spans="1:25">
      <c r="A182" s="1">
        <v>1061</v>
      </c>
      <c r="B182" s="1" t="s">
        <v>577</v>
      </c>
      <c r="C182" s="1" t="s">
        <v>24</v>
      </c>
      <c r="D182" s="1" t="s">
        <v>25</v>
      </c>
      <c r="E182" s="1" t="s">
        <v>29</v>
      </c>
      <c r="F182" s="1" t="s">
        <v>306</v>
      </c>
      <c r="G182" s="1" t="s">
        <v>578</v>
      </c>
      <c r="H182" s="1" t="s">
        <v>29</v>
      </c>
      <c r="I182" s="1" t="s">
        <v>29</v>
      </c>
      <c r="J182" s="1" t="s">
        <v>29</v>
      </c>
      <c r="K182" s="1" t="s">
        <v>141</v>
      </c>
      <c r="L182" s="1"/>
      <c r="M182" s="1" t="s">
        <v>24</v>
      </c>
      <c r="N182" s="1" t="s">
        <v>579</v>
      </c>
      <c r="O182" s="1" t="s">
        <v>25</v>
      </c>
      <c r="P182" s="1" t="s">
        <v>26</v>
      </c>
      <c r="Q182" s="1" t="s">
        <v>110</v>
      </c>
      <c r="R182" s="1" t="s">
        <v>80</v>
      </c>
      <c r="S182" s="1"/>
      <c r="T182" s="1" t="s">
        <v>44</v>
      </c>
      <c r="U182" s="1" t="s">
        <v>76</v>
      </c>
      <c r="V182" s="1" t="s">
        <v>36</v>
      </c>
      <c r="W182" s="1" t="s">
        <v>112</v>
      </c>
      <c r="X182" s="1" t="s">
        <v>45</v>
      </c>
      <c r="Y182" s="1"/>
    </row>
    <row r="183" spans="1:25">
      <c r="A183" s="1">
        <v>1060</v>
      </c>
      <c r="B183" s="1" t="s">
        <v>580</v>
      </c>
      <c r="C183" s="1" t="s">
        <v>24</v>
      </c>
      <c r="D183" s="1" t="s">
        <v>25</v>
      </c>
      <c r="E183" s="1" t="s">
        <v>26</v>
      </c>
      <c r="F183" s="1" t="s">
        <v>156</v>
      </c>
      <c r="G183" s="1"/>
      <c r="H183" s="1" t="s">
        <v>28</v>
      </c>
      <c r="I183" s="1" t="s">
        <v>26</v>
      </c>
      <c r="J183" s="1" t="s">
        <v>26</v>
      </c>
      <c r="K183" s="1" t="s">
        <v>483</v>
      </c>
      <c r="L183" s="1"/>
      <c r="M183" s="1" t="s">
        <v>24</v>
      </c>
      <c r="N183" s="1" t="s">
        <v>581</v>
      </c>
      <c r="O183" s="1" t="s">
        <v>25</v>
      </c>
      <c r="P183" s="1" t="s">
        <v>28</v>
      </c>
      <c r="Q183" s="1" t="s">
        <v>32</v>
      </c>
      <c r="R183" s="1" t="s">
        <v>183</v>
      </c>
      <c r="S183" s="1"/>
      <c r="T183" s="1" t="s">
        <v>34</v>
      </c>
      <c r="U183" s="1" t="s">
        <v>66</v>
      </c>
      <c r="V183" s="1" t="s">
        <v>59</v>
      </c>
      <c r="W183" s="1" t="s">
        <v>51</v>
      </c>
      <c r="X183" s="1" t="s">
        <v>60</v>
      </c>
      <c r="Y183" s="1"/>
    </row>
    <row r="184" spans="1:25">
      <c r="A184" s="1">
        <v>1059</v>
      </c>
      <c r="B184" s="1" t="s">
        <v>582</v>
      </c>
      <c r="C184" s="1" t="s">
        <v>24</v>
      </c>
      <c r="D184" s="1" t="s">
        <v>25</v>
      </c>
      <c r="E184" s="1" t="s">
        <v>69</v>
      </c>
      <c r="F184" s="1" t="s">
        <v>583</v>
      </c>
      <c r="G184" s="1"/>
      <c r="H184" s="1" t="s">
        <v>28</v>
      </c>
      <c r="I184" s="1" t="s">
        <v>69</v>
      </c>
      <c r="J184" s="1" t="s">
        <v>29</v>
      </c>
      <c r="K184" s="1" t="s">
        <v>584</v>
      </c>
      <c r="L184" s="1"/>
      <c r="M184" s="1" t="s">
        <v>24</v>
      </c>
      <c r="N184" s="2" t="s">
        <v>585</v>
      </c>
      <c r="O184" s="1" t="s">
        <v>25</v>
      </c>
      <c r="P184" s="1" t="s">
        <v>28</v>
      </c>
      <c r="Q184" s="1" t="s">
        <v>56</v>
      </c>
      <c r="R184" s="1" t="s">
        <v>111</v>
      </c>
      <c r="S184" s="1"/>
      <c r="T184" s="1" t="s">
        <v>58</v>
      </c>
      <c r="U184" s="1" t="s">
        <v>76</v>
      </c>
      <c r="V184" s="1" t="s">
        <v>36</v>
      </c>
      <c r="W184" s="1" t="s">
        <v>6</v>
      </c>
      <c r="X184" s="1" t="s">
        <v>60</v>
      </c>
      <c r="Y184" s="1"/>
    </row>
    <row r="185" spans="1:25">
      <c r="A185" s="1">
        <v>1058</v>
      </c>
      <c r="B185" s="1" t="s">
        <v>586</v>
      </c>
      <c r="C185" s="1" t="s">
        <v>24</v>
      </c>
      <c r="D185" s="1" t="s">
        <v>26</v>
      </c>
      <c r="E185" s="1" t="s">
        <v>29</v>
      </c>
      <c r="F185" s="1" t="s">
        <v>587</v>
      </c>
      <c r="G185" s="1"/>
      <c r="H185" s="1" t="s">
        <v>29</v>
      </c>
      <c r="I185" s="1" t="s">
        <v>29</v>
      </c>
      <c r="J185" s="1" t="s">
        <v>29</v>
      </c>
      <c r="K185" s="1" t="s">
        <v>292</v>
      </c>
      <c r="L185" s="1"/>
      <c r="M185" s="1" t="s">
        <v>24</v>
      </c>
      <c r="N185" s="1" t="s">
        <v>588</v>
      </c>
      <c r="O185" s="1" t="s">
        <v>25</v>
      </c>
      <c r="P185" s="1" t="s">
        <v>28</v>
      </c>
      <c r="Q185" s="1" t="s">
        <v>56</v>
      </c>
      <c r="R185" s="1" t="s">
        <v>6</v>
      </c>
      <c r="S185" s="1" t="s">
        <v>589</v>
      </c>
      <c r="T185" s="1" t="s">
        <v>90</v>
      </c>
      <c r="U185" s="1" t="s">
        <v>122</v>
      </c>
      <c r="V185" s="1" t="s">
        <v>59</v>
      </c>
      <c r="W185" s="1" t="s">
        <v>118</v>
      </c>
      <c r="X185" s="1" t="s">
        <v>60</v>
      </c>
      <c r="Y185" s="1"/>
    </row>
    <row r="186" spans="1:25">
      <c r="A186" s="1">
        <v>1057</v>
      </c>
      <c r="B186" s="1" t="s">
        <v>590</v>
      </c>
      <c r="C186" s="1" t="s">
        <v>24</v>
      </c>
      <c r="D186" s="1" t="s">
        <v>25</v>
      </c>
      <c r="E186" s="1" t="s">
        <v>28</v>
      </c>
      <c r="F186" s="1" t="s">
        <v>149</v>
      </c>
      <c r="G186" s="1"/>
      <c r="H186" s="1" t="s">
        <v>26</v>
      </c>
      <c r="I186" s="1" t="s">
        <v>26</v>
      </c>
      <c r="J186" s="1" t="s">
        <v>26</v>
      </c>
      <c r="K186" s="1" t="s">
        <v>591</v>
      </c>
      <c r="L186" s="1"/>
      <c r="M186" s="1" t="s">
        <v>31</v>
      </c>
      <c r="N186" s="1"/>
      <c r="O186" s="1" t="s">
        <v>25</v>
      </c>
      <c r="P186" s="1" t="s">
        <v>28</v>
      </c>
      <c r="Q186" s="1" t="s">
        <v>32</v>
      </c>
      <c r="R186" s="1" t="s">
        <v>183</v>
      </c>
      <c r="S186" s="1"/>
      <c r="T186" s="1" t="s">
        <v>44</v>
      </c>
      <c r="U186" s="1" t="s">
        <v>81</v>
      </c>
      <c r="V186" s="1" t="s">
        <v>67</v>
      </c>
      <c r="W186" s="1" t="s">
        <v>106</v>
      </c>
      <c r="X186" s="1" t="s">
        <v>38</v>
      </c>
      <c r="Y186" s="1"/>
    </row>
    <row r="187" spans="1:25">
      <c r="A187" s="1">
        <v>1056</v>
      </c>
      <c r="B187" s="1" t="s">
        <v>592</v>
      </c>
      <c r="C187" s="1" t="s">
        <v>24</v>
      </c>
      <c r="D187" s="1" t="s">
        <v>25</v>
      </c>
      <c r="E187" s="1" t="s">
        <v>28</v>
      </c>
      <c r="F187" s="1" t="s">
        <v>593</v>
      </c>
      <c r="G187" s="1"/>
      <c r="H187" s="1" t="s">
        <v>28</v>
      </c>
      <c r="I187" s="1" t="s">
        <v>26</v>
      </c>
      <c r="J187" s="1" t="s">
        <v>26</v>
      </c>
      <c r="K187" s="1" t="s">
        <v>594</v>
      </c>
      <c r="L187" s="1"/>
      <c r="M187" s="1" t="s">
        <v>24</v>
      </c>
      <c r="N187" s="2" t="s">
        <v>595</v>
      </c>
      <c r="O187" s="1" t="s">
        <v>25</v>
      </c>
      <c r="P187" s="1" t="s">
        <v>28</v>
      </c>
      <c r="Q187" s="1" t="s">
        <v>56</v>
      </c>
      <c r="R187" s="1" t="s">
        <v>33</v>
      </c>
      <c r="S187" s="1"/>
      <c r="T187" s="1" t="s">
        <v>58</v>
      </c>
      <c r="U187" s="1" t="s">
        <v>35</v>
      </c>
      <c r="V187" s="1" t="s">
        <v>67</v>
      </c>
      <c r="W187" s="1" t="s">
        <v>51</v>
      </c>
      <c r="X187" s="1" t="s">
        <v>38</v>
      </c>
      <c r="Y187" s="1"/>
    </row>
    <row r="188" spans="1:25">
      <c r="A188" s="1">
        <v>1055</v>
      </c>
      <c r="B188" s="1" t="s">
        <v>596</v>
      </c>
      <c r="C188" s="1" t="s">
        <v>24</v>
      </c>
      <c r="D188" s="1" t="s">
        <v>26</v>
      </c>
      <c r="E188" s="1" t="s">
        <v>29</v>
      </c>
      <c r="F188" s="1" t="s">
        <v>85</v>
      </c>
      <c r="G188" s="1"/>
      <c r="H188" s="1" t="s">
        <v>28</v>
      </c>
      <c r="I188" s="1" t="s">
        <v>69</v>
      </c>
      <c r="J188" s="1" t="s">
        <v>69</v>
      </c>
      <c r="K188" s="1" t="s">
        <v>423</v>
      </c>
      <c r="L188" s="1"/>
      <c r="M188" s="1" t="s">
        <v>31</v>
      </c>
      <c r="N188" s="1"/>
      <c r="O188" s="1" t="s">
        <v>26</v>
      </c>
      <c r="P188" s="1" t="s">
        <v>28</v>
      </c>
      <c r="Q188" s="1" t="s">
        <v>56</v>
      </c>
      <c r="R188" s="1" t="s">
        <v>111</v>
      </c>
      <c r="S188" s="1"/>
      <c r="T188" s="1" t="s">
        <v>44</v>
      </c>
      <c r="U188" s="1" t="s">
        <v>81</v>
      </c>
      <c r="V188" s="1" t="s">
        <v>96</v>
      </c>
      <c r="W188" s="1" t="s">
        <v>6</v>
      </c>
      <c r="X188" s="1" t="s">
        <v>45</v>
      </c>
      <c r="Y188" s="1"/>
    </row>
    <row r="189" spans="1:25">
      <c r="A189" s="1">
        <v>1054</v>
      </c>
      <c r="B189" s="1" t="s">
        <v>597</v>
      </c>
      <c r="C189" s="1" t="s">
        <v>24</v>
      </c>
      <c r="D189" s="1" t="s">
        <v>25</v>
      </c>
      <c r="E189" s="1" t="s">
        <v>26</v>
      </c>
      <c r="F189" s="1" t="s">
        <v>124</v>
      </c>
      <c r="G189" s="1"/>
      <c r="H189" s="1" t="s">
        <v>26</v>
      </c>
      <c r="I189" s="1" t="s">
        <v>26</v>
      </c>
      <c r="J189" s="1" t="s">
        <v>26</v>
      </c>
      <c r="K189" s="1" t="s">
        <v>598</v>
      </c>
      <c r="L189" s="1"/>
      <c r="M189" s="1" t="s">
        <v>31</v>
      </c>
      <c r="N189" s="1"/>
      <c r="O189" s="1" t="s">
        <v>25</v>
      </c>
      <c r="P189" s="1" t="s">
        <v>28</v>
      </c>
      <c r="Q189" s="1" t="s">
        <v>32</v>
      </c>
      <c r="R189" s="1" t="s">
        <v>80</v>
      </c>
      <c r="S189" s="1"/>
      <c r="T189" s="1" t="s">
        <v>44</v>
      </c>
      <c r="U189" s="1" t="s">
        <v>35</v>
      </c>
      <c r="V189" s="1" t="s">
        <v>67</v>
      </c>
      <c r="W189" s="1" t="s">
        <v>51</v>
      </c>
      <c r="X189" s="1" t="s">
        <v>38</v>
      </c>
      <c r="Y189" s="1"/>
    </row>
    <row r="190" spans="1:25">
      <c r="A190" s="1">
        <v>1053</v>
      </c>
      <c r="B190" s="1" t="s">
        <v>599</v>
      </c>
      <c r="C190" s="1" t="s">
        <v>24</v>
      </c>
      <c r="D190" s="1" t="s">
        <v>25</v>
      </c>
      <c r="E190" s="1" t="s">
        <v>69</v>
      </c>
      <c r="F190" s="1" t="s">
        <v>47</v>
      </c>
      <c r="G190" s="1"/>
      <c r="H190" s="1" t="s">
        <v>69</v>
      </c>
      <c r="I190" s="1" t="s">
        <v>69</v>
      </c>
      <c r="J190" s="1" t="s">
        <v>69</v>
      </c>
      <c r="K190" s="1" t="s">
        <v>600</v>
      </c>
      <c r="L190" s="1"/>
      <c r="M190" s="1" t="s">
        <v>24</v>
      </c>
      <c r="N190" s="1" t="s">
        <v>601</v>
      </c>
      <c r="O190" s="1" t="s">
        <v>25</v>
      </c>
      <c r="P190" s="1" t="s">
        <v>69</v>
      </c>
      <c r="Q190" s="1" t="s">
        <v>110</v>
      </c>
      <c r="R190" s="1" t="s">
        <v>64</v>
      </c>
      <c r="S190" s="1"/>
      <c r="T190" s="1" t="s">
        <v>65</v>
      </c>
      <c r="U190" s="1" t="s">
        <v>95</v>
      </c>
      <c r="V190" s="1" t="s">
        <v>36</v>
      </c>
      <c r="W190" s="1" t="s">
        <v>6</v>
      </c>
      <c r="X190" s="1" t="s">
        <v>60</v>
      </c>
      <c r="Y190" s="1"/>
    </row>
    <row r="191" spans="1:25">
      <c r="A191" s="1">
        <v>1052</v>
      </c>
      <c r="B191" s="1" t="s">
        <v>602</v>
      </c>
      <c r="C191" s="1" t="s">
        <v>24</v>
      </c>
      <c r="D191" s="1" t="s">
        <v>25</v>
      </c>
      <c r="E191" s="1" t="s">
        <v>29</v>
      </c>
      <c r="F191" s="1" t="s">
        <v>603</v>
      </c>
      <c r="G191" s="1" t="s">
        <v>604</v>
      </c>
      <c r="H191" s="1" t="s">
        <v>25</v>
      </c>
      <c r="I191" s="1" t="s">
        <v>25</v>
      </c>
      <c r="J191" s="1" t="s">
        <v>25</v>
      </c>
      <c r="K191" s="1" t="s">
        <v>598</v>
      </c>
      <c r="L191" s="1"/>
      <c r="M191" s="1" t="s">
        <v>24</v>
      </c>
      <c r="N191" s="1" t="s">
        <v>605</v>
      </c>
      <c r="O191" s="1" t="s">
        <v>25</v>
      </c>
      <c r="P191" s="1" t="s">
        <v>28</v>
      </c>
      <c r="Q191" s="1" t="s">
        <v>110</v>
      </c>
      <c r="R191" s="1" t="s">
        <v>80</v>
      </c>
      <c r="S191" s="1"/>
      <c r="T191" s="1" t="s">
        <v>34</v>
      </c>
      <c r="U191" s="1" t="s">
        <v>81</v>
      </c>
      <c r="V191" s="1" t="s">
        <v>96</v>
      </c>
      <c r="W191" s="1" t="s">
        <v>6</v>
      </c>
      <c r="X191" s="1" t="s">
        <v>60</v>
      </c>
      <c r="Y191" s="1"/>
    </row>
    <row r="192" spans="1:25">
      <c r="A192" s="1">
        <v>1051</v>
      </c>
      <c r="B192" s="1" t="s">
        <v>602</v>
      </c>
      <c r="C192" s="1" t="s">
        <v>24</v>
      </c>
      <c r="D192" s="1" t="s">
        <v>25</v>
      </c>
      <c r="E192" s="1" t="s">
        <v>29</v>
      </c>
      <c r="F192" s="1" t="s">
        <v>62</v>
      </c>
      <c r="G192" s="1"/>
      <c r="H192" s="1" t="s">
        <v>26</v>
      </c>
      <c r="I192" s="1" t="s">
        <v>29</v>
      </c>
      <c r="J192" s="1" t="s">
        <v>29</v>
      </c>
      <c r="K192" s="1" t="s">
        <v>162</v>
      </c>
      <c r="L192" s="1"/>
      <c r="M192" s="1" t="s">
        <v>24</v>
      </c>
      <c r="N192" s="1"/>
      <c r="O192" s="1" t="s">
        <v>25</v>
      </c>
      <c r="P192" s="1" t="s">
        <v>29</v>
      </c>
      <c r="Q192" s="1" t="s">
        <v>56</v>
      </c>
      <c r="R192" s="1" t="s">
        <v>71</v>
      </c>
      <c r="S192" s="1"/>
      <c r="T192" s="1" t="s">
        <v>44</v>
      </c>
      <c r="U192" s="1" t="s">
        <v>35</v>
      </c>
      <c r="V192" s="1" t="s">
        <v>67</v>
      </c>
      <c r="W192" s="1" t="s">
        <v>51</v>
      </c>
      <c r="X192" s="1" t="s">
        <v>38</v>
      </c>
      <c r="Y192" s="1"/>
    </row>
    <row r="193" spans="1:25">
      <c r="A193" s="1">
        <v>1050</v>
      </c>
      <c r="B193" s="1" t="s">
        <v>602</v>
      </c>
      <c r="C193" s="1" t="s">
        <v>24</v>
      </c>
      <c r="D193" s="1" t="s">
        <v>25</v>
      </c>
      <c r="E193" s="1" t="s">
        <v>29</v>
      </c>
      <c r="F193" s="1" t="s">
        <v>606</v>
      </c>
      <c r="G193" s="1"/>
      <c r="H193" s="1" t="s">
        <v>26</v>
      </c>
      <c r="I193" s="1" t="s">
        <v>26</v>
      </c>
      <c r="J193" s="1" t="s">
        <v>26</v>
      </c>
      <c r="K193" s="1" t="s">
        <v>437</v>
      </c>
      <c r="L193" s="1"/>
      <c r="M193" s="1" t="s">
        <v>24</v>
      </c>
      <c r="N193" s="1" t="s">
        <v>607</v>
      </c>
      <c r="O193" s="1" t="s">
        <v>26</v>
      </c>
      <c r="P193" s="1" t="s">
        <v>28</v>
      </c>
      <c r="Q193" s="1" t="s">
        <v>32</v>
      </c>
      <c r="R193" s="1" t="s">
        <v>80</v>
      </c>
      <c r="S193" s="1"/>
      <c r="T193" s="1" t="s">
        <v>58</v>
      </c>
      <c r="U193" s="1" t="s">
        <v>6</v>
      </c>
      <c r="V193" s="1" t="s">
        <v>67</v>
      </c>
      <c r="W193" s="1" t="s">
        <v>6</v>
      </c>
      <c r="X193" s="1" t="s">
        <v>45</v>
      </c>
      <c r="Y193" s="1"/>
    </row>
    <row r="194" spans="1:25">
      <c r="A194" s="1">
        <v>1049</v>
      </c>
      <c r="B194" s="1" t="s">
        <v>602</v>
      </c>
      <c r="C194" s="1" t="s">
        <v>24</v>
      </c>
      <c r="D194" s="1" t="s">
        <v>26</v>
      </c>
      <c r="E194" s="1" t="s">
        <v>28</v>
      </c>
      <c r="F194" s="1" t="s">
        <v>608</v>
      </c>
      <c r="G194" s="1"/>
      <c r="H194" s="1" t="s">
        <v>28</v>
      </c>
      <c r="I194" s="1" t="s">
        <v>29</v>
      </c>
      <c r="J194" s="1" t="s">
        <v>69</v>
      </c>
      <c r="K194" s="1" t="s">
        <v>609</v>
      </c>
      <c r="L194" s="1"/>
      <c r="M194" s="1" t="s">
        <v>24</v>
      </c>
      <c r="N194" s="2" t="s">
        <v>610</v>
      </c>
      <c r="O194" s="1" t="s">
        <v>25</v>
      </c>
      <c r="P194" s="1" t="s">
        <v>28</v>
      </c>
      <c r="Q194" s="1" t="s">
        <v>56</v>
      </c>
      <c r="R194" s="1" t="s">
        <v>33</v>
      </c>
      <c r="S194" s="1"/>
      <c r="T194" s="1" t="s">
        <v>44</v>
      </c>
      <c r="U194" s="1" t="s">
        <v>35</v>
      </c>
      <c r="V194" s="1" t="s">
        <v>36</v>
      </c>
      <c r="W194" s="1" t="s">
        <v>51</v>
      </c>
      <c r="X194" s="1" t="s">
        <v>38</v>
      </c>
      <c r="Y194" s="1"/>
    </row>
    <row r="195" spans="1:25">
      <c r="A195" s="1">
        <v>1048</v>
      </c>
      <c r="B195" s="1" t="s">
        <v>611</v>
      </c>
      <c r="C195" s="1" t="s">
        <v>24</v>
      </c>
      <c r="D195" s="1" t="s">
        <v>25</v>
      </c>
      <c r="E195" s="1" t="s">
        <v>29</v>
      </c>
      <c r="F195" s="1" t="s">
        <v>153</v>
      </c>
      <c r="G195" s="1"/>
      <c r="H195" s="1" t="s">
        <v>69</v>
      </c>
      <c r="I195" s="1" t="s">
        <v>29</v>
      </c>
      <c r="J195" s="1" t="s">
        <v>29</v>
      </c>
      <c r="K195" s="1" t="s">
        <v>612</v>
      </c>
      <c r="L195" s="1"/>
      <c r="M195" s="1" t="s">
        <v>24</v>
      </c>
      <c r="N195" s="1" t="s">
        <v>613</v>
      </c>
      <c r="O195" s="1" t="s">
        <v>25</v>
      </c>
      <c r="P195" s="1" t="s">
        <v>29</v>
      </c>
      <c r="Q195" s="1" t="s">
        <v>56</v>
      </c>
      <c r="R195" s="1" t="s">
        <v>75</v>
      </c>
      <c r="S195" s="1"/>
      <c r="T195" s="1" t="s">
        <v>44</v>
      </c>
      <c r="U195" s="1" t="s">
        <v>76</v>
      </c>
      <c r="V195" s="1" t="s">
        <v>36</v>
      </c>
      <c r="W195" s="1" t="s">
        <v>147</v>
      </c>
      <c r="X195" s="1" t="s">
        <v>38</v>
      </c>
      <c r="Y195" s="1"/>
    </row>
    <row r="196" spans="1:25">
      <c r="A196" s="1">
        <v>1047</v>
      </c>
      <c r="B196" s="1" t="s">
        <v>614</v>
      </c>
      <c r="C196" s="1" t="s">
        <v>24</v>
      </c>
      <c r="D196" s="1" t="s">
        <v>25</v>
      </c>
      <c r="E196" s="1" t="s">
        <v>26</v>
      </c>
      <c r="F196" s="1" t="s">
        <v>27</v>
      </c>
      <c r="G196" s="1"/>
      <c r="H196" s="1" t="s">
        <v>28</v>
      </c>
      <c r="I196" s="1" t="s">
        <v>29</v>
      </c>
      <c r="J196" s="1" t="s">
        <v>29</v>
      </c>
      <c r="K196" s="1" t="s">
        <v>320</v>
      </c>
      <c r="L196" s="1"/>
      <c r="M196" s="1" t="s">
        <v>24</v>
      </c>
      <c r="N196" s="1"/>
      <c r="O196" s="1" t="s">
        <v>25</v>
      </c>
      <c r="P196" s="1" t="s">
        <v>69</v>
      </c>
      <c r="Q196" s="1" t="s">
        <v>56</v>
      </c>
      <c r="R196" s="1" t="s">
        <v>183</v>
      </c>
      <c r="S196" s="1"/>
      <c r="T196" s="1" t="s">
        <v>44</v>
      </c>
      <c r="U196" s="1" t="s">
        <v>35</v>
      </c>
      <c r="V196" s="1" t="s">
        <v>67</v>
      </c>
      <c r="W196" s="1" t="s">
        <v>6</v>
      </c>
      <c r="X196" s="1" t="s">
        <v>38</v>
      </c>
      <c r="Y196" s="1"/>
    </row>
    <row r="197" spans="1:25">
      <c r="A197" s="1">
        <v>1046</v>
      </c>
      <c r="B197" s="1" t="s">
        <v>615</v>
      </c>
      <c r="C197" s="1" t="s">
        <v>24</v>
      </c>
      <c r="D197" s="1" t="s">
        <v>25</v>
      </c>
      <c r="E197" s="1" t="s">
        <v>29</v>
      </c>
      <c r="F197" s="1" t="s">
        <v>616</v>
      </c>
      <c r="G197" s="1" t="s">
        <v>617</v>
      </c>
      <c r="H197" s="1" t="s">
        <v>29</v>
      </c>
      <c r="I197" s="1" t="s">
        <v>29</v>
      </c>
      <c r="J197" s="1" t="s">
        <v>29</v>
      </c>
      <c r="K197" s="1" t="s">
        <v>618</v>
      </c>
      <c r="L197" s="1"/>
      <c r="M197" s="1" t="s">
        <v>24</v>
      </c>
      <c r="N197" s="1" t="s">
        <v>619</v>
      </c>
      <c r="O197" s="1" t="s">
        <v>25</v>
      </c>
      <c r="P197" s="1" t="s">
        <v>29</v>
      </c>
      <c r="Q197" s="1" t="s">
        <v>56</v>
      </c>
      <c r="R197" s="1" t="s">
        <v>75</v>
      </c>
      <c r="S197" s="1"/>
      <c r="T197" s="1" t="s">
        <v>34</v>
      </c>
      <c r="U197" s="1" t="s">
        <v>35</v>
      </c>
      <c r="V197" s="1" t="s">
        <v>67</v>
      </c>
      <c r="W197" s="1" t="s">
        <v>51</v>
      </c>
      <c r="X197" s="1" t="s">
        <v>60</v>
      </c>
      <c r="Y197" s="1"/>
    </row>
    <row r="198" spans="1:25">
      <c r="A198" s="1">
        <v>1045</v>
      </c>
      <c r="B198" s="1" t="s">
        <v>620</v>
      </c>
      <c r="C198" s="1" t="s">
        <v>24</v>
      </c>
      <c r="D198" s="1" t="s">
        <v>26</v>
      </c>
      <c r="E198" s="1" t="s">
        <v>28</v>
      </c>
      <c r="F198" s="1" t="s">
        <v>85</v>
      </c>
      <c r="G198" s="1"/>
      <c r="H198" s="1" t="s">
        <v>28</v>
      </c>
      <c r="I198" s="1" t="s">
        <v>29</v>
      </c>
      <c r="J198" s="1" t="s">
        <v>29</v>
      </c>
      <c r="K198" s="1" t="s">
        <v>353</v>
      </c>
      <c r="L198" s="1"/>
      <c r="M198" s="1" t="s">
        <v>24</v>
      </c>
      <c r="N198" s="1" t="s">
        <v>621</v>
      </c>
      <c r="O198" s="1" t="s">
        <v>25</v>
      </c>
      <c r="P198" s="1" t="s">
        <v>28</v>
      </c>
      <c r="Q198" s="1" t="s">
        <v>110</v>
      </c>
      <c r="R198" s="1" t="s">
        <v>121</v>
      </c>
      <c r="S198" s="1"/>
      <c r="T198" s="1" t="s">
        <v>58</v>
      </c>
      <c r="U198" s="1" t="s">
        <v>35</v>
      </c>
      <c r="V198" s="1" t="s">
        <v>59</v>
      </c>
      <c r="W198" s="1" t="s">
        <v>51</v>
      </c>
      <c r="X198" s="1" t="s">
        <v>45</v>
      </c>
      <c r="Y198" s="1"/>
    </row>
    <row r="199" spans="1:25">
      <c r="A199" s="1">
        <v>1044</v>
      </c>
      <c r="B199" s="1" t="s">
        <v>622</v>
      </c>
      <c r="C199" s="1" t="s">
        <v>24</v>
      </c>
      <c r="D199" s="1" t="s">
        <v>25</v>
      </c>
      <c r="E199" s="1" t="s">
        <v>26</v>
      </c>
      <c r="F199" s="1" t="s">
        <v>153</v>
      </c>
      <c r="G199" s="1"/>
      <c r="H199" s="1" t="s">
        <v>28</v>
      </c>
      <c r="I199" s="1" t="s">
        <v>29</v>
      </c>
      <c r="J199" s="1" t="s">
        <v>28</v>
      </c>
      <c r="K199" s="1" t="s">
        <v>162</v>
      </c>
      <c r="L199" s="1"/>
      <c r="M199" s="1" t="s">
        <v>31</v>
      </c>
      <c r="N199" s="1" t="s">
        <v>623</v>
      </c>
      <c r="O199" s="1" t="s">
        <v>26</v>
      </c>
      <c r="P199" s="1" t="s">
        <v>26</v>
      </c>
      <c r="Q199" s="1" t="s">
        <v>32</v>
      </c>
      <c r="R199" s="1" t="s">
        <v>75</v>
      </c>
      <c r="S199" s="1"/>
      <c r="T199" s="1" t="s">
        <v>44</v>
      </c>
      <c r="U199" s="1" t="s">
        <v>76</v>
      </c>
      <c r="V199" s="1" t="s">
        <v>59</v>
      </c>
      <c r="W199" s="1" t="s">
        <v>51</v>
      </c>
      <c r="X199" s="1" t="s">
        <v>38</v>
      </c>
      <c r="Y199" s="1"/>
    </row>
    <row r="200" spans="1:25">
      <c r="A200" s="1">
        <v>1043</v>
      </c>
      <c r="B200" s="1" t="s">
        <v>624</v>
      </c>
      <c r="C200" s="1" t="s">
        <v>24</v>
      </c>
      <c r="D200" s="1" t="s">
        <v>25</v>
      </c>
      <c r="E200" s="1" t="s">
        <v>29</v>
      </c>
      <c r="F200" s="1" t="s">
        <v>171</v>
      </c>
      <c r="G200" s="1"/>
      <c r="H200" s="1" t="s">
        <v>29</v>
      </c>
      <c r="I200" s="1" t="s">
        <v>69</v>
      </c>
      <c r="J200" s="1" t="s">
        <v>29</v>
      </c>
      <c r="K200" s="1" t="s">
        <v>625</v>
      </c>
      <c r="L200" s="1"/>
      <c r="M200" s="1" t="s">
        <v>24</v>
      </c>
      <c r="N200" s="1" t="s">
        <v>626</v>
      </c>
      <c r="O200" s="1" t="s">
        <v>26</v>
      </c>
      <c r="P200" s="1" t="s">
        <v>69</v>
      </c>
      <c r="Q200" s="1" t="s">
        <v>56</v>
      </c>
      <c r="R200" s="1" t="s">
        <v>71</v>
      </c>
      <c r="S200" s="1"/>
      <c r="T200" s="1" t="s">
        <v>58</v>
      </c>
      <c r="U200" s="1" t="s">
        <v>35</v>
      </c>
      <c r="V200" s="1" t="s">
        <v>59</v>
      </c>
      <c r="W200" s="1" t="s">
        <v>6</v>
      </c>
      <c r="X200" s="1" t="s">
        <v>60</v>
      </c>
      <c r="Y200" s="1"/>
    </row>
    <row r="201" spans="1:25">
      <c r="A201" s="1">
        <v>1042</v>
      </c>
      <c r="B201" s="1" t="s">
        <v>627</v>
      </c>
      <c r="C201" s="1" t="s">
        <v>24</v>
      </c>
      <c r="D201" s="1" t="s">
        <v>25</v>
      </c>
      <c r="E201" s="1" t="s">
        <v>29</v>
      </c>
      <c r="F201" s="1" t="s">
        <v>415</v>
      </c>
      <c r="G201" s="1"/>
      <c r="H201" s="1" t="s">
        <v>26</v>
      </c>
      <c r="I201" s="1" t="s">
        <v>26</v>
      </c>
      <c r="J201" s="1" t="s">
        <v>25</v>
      </c>
      <c r="K201" s="1" t="s">
        <v>261</v>
      </c>
      <c r="L201" s="1"/>
      <c r="M201" s="1" t="s">
        <v>24</v>
      </c>
      <c r="N201" s="1" t="s">
        <v>628</v>
      </c>
      <c r="O201" s="1" t="s">
        <v>25</v>
      </c>
      <c r="P201" s="1" t="s">
        <v>26</v>
      </c>
      <c r="Q201" s="1" t="s">
        <v>32</v>
      </c>
      <c r="R201" s="1" t="s">
        <v>6</v>
      </c>
      <c r="S201" s="1" t="s">
        <v>421</v>
      </c>
      <c r="T201" s="1" t="s">
        <v>34</v>
      </c>
      <c r="U201" s="1" t="s">
        <v>66</v>
      </c>
      <c r="V201" s="1" t="s">
        <v>67</v>
      </c>
      <c r="W201" s="1" t="s">
        <v>6</v>
      </c>
      <c r="X201" s="1" t="s">
        <v>60</v>
      </c>
      <c r="Y201" s="1"/>
    </row>
    <row r="202" spans="1:25">
      <c r="A202" s="1">
        <v>1041</v>
      </c>
      <c r="B202" s="1" t="s">
        <v>629</v>
      </c>
      <c r="C202" s="1" t="s">
        <v>24</v>
      </c>
      <c r="D202" s="1" t="s">
        <v>26</v>
      </c>
      <c r="E202" s="1" t="s">
        <v>28</v>
      </c>
      <c r="F202" s="1" t="s">
        <v>630</v>
      </c>
      <c r="G202" s="1"/>
      <c r="H202" s="1" t="s">
        <v>28</v>
      </c>
      <c r="I202" s="1" t="s">
        <v>29</v>
      </c>
      <c r="J202" s="1" t="s">
        <v>29</v>
      </c>
      <c r="K202" s="1" t="s">
        <v>442</v>
      </c>
      <c r="L202" s="1"/>
      <c r="M202" s="1" t="s">
        <v>31</v>
      </c>
      <c r="N202" s="1" t="s">
        <v>631</v>
      </c>
      <c r="O202" s="1" t="s">
        <v>26</v>
      </c>
      <c r="P202" s="1" t="s">
        <v>28</v>
      </c>
      <c r="Q202" s="1" t="s">
        <v>32</v>
      </c>
      <c r="R202" s="1" t="s">
        <v>121</v>
      </c>
      <c r="S202" s="1"/>
      <c r="T202" s="1" t="s">
        <v>44</v>
      </c>
      <c r="U202" s="1" t="s">
        <v>6</v>
      </c>
      <c r="V202" s="1" t="s">
        <v>36</v>
      </c>
      <c r="W202" s="1" t="s">
        <v>118</v>
      </c>
      <c r="X202" s="1" t="s">
        <v>60</v>
      </c>
      <c r="Y202" s="1"/>
    </row>
    <row r="203" spans="1:25">
      <c r="A203" s="1">
        <v>1040</v>
      </c>
      <c r="B203" s="1" t="s">
        <v>632</v>
      </c>
      <c r="C203" s="1" t="s">
        <v>24</v>
      </c>
      <c r="D203" s="1" t="s">
        <v>25</v>
      </c>
      <c r="E203" s="1" t="s">
        <v>28</v>
      </c>
      <c r="F203" s="1" t="s">
        <v>62</v>
      </c>
      <c r="G203" s="1"/>
      <c r="H203" s="1" t="s">
        <v>26</v>
      </c>
      <c r="I203" s="1" t="s">
        <v>26</v>
      </c>
      <c r="J203" s="1" t="s">
        <v>26</v>
      </c>
      <c r="K203" s="1" t="s">
        <v>570</v>
      </c>
      <c r="L203" s="1"/>
      <c r="M203" s="1" t="s">
        <v>24</v>
      </c>
      <c r="N203" s="1"/>
      <c r="O203" s="1" t="s">
        <v>25</v>
      </c>
      <c r="P203" s="1" t="s">
        <v>29</v>
      </c>
      <c r="Q203" s="1" t="s">
        <v>56</v>
      </c>
      <c r="R203" s="1" t="s">
        <v>80</v>
      </c>
      <c r="S203" s="1"/>
      <c r="T203" s="1" t="s">
        <v>65</v>
      </c>
      <c r="U203" s="1" t="s">
        <v>6</v>
      </c>
      <c r="V203" s="1" t="s">
        <v>96</v>
      </c>
      <c r="W203" s="1" t="s">
        <v>51</v>
      </c>
      <c r="X203" s="1" t="s">
        <v>60</v>
      </c>
      <c r="Y203" s="1"/>
    </row>
    <row r="204" spans="1:25">
      <c r="A204" s="1">
        <v>1039</v>
      </c>
      <c r="B204" s="1" t="s">
        <v>633</v>
      </c>
      <c r="C204" s="1" t="s">
        <v>24</v>
      </c>
      <c r="D204" s="1" t="s">
        <v>25</v>
      </c>
      <c r="E204" s="1" t="s">
        <v>28</v>
      </c>
      <c r="F204" s="1" t="s">
        <v>40</v>
      </c>
      <c r="G204" s="1"/>
      <c r="H204" s="1" t="s">
        <v>25</v>
      </c>
      <c r="I204" s="1" t="s">
        <v>25</v>
      </c>
      <c r="J204" s="1" t="s">
        <v>25</v>
      </c>
      <c r="K204" s="1" t="s">
        <v>634</v>
      </c>
      <c r="L204" s="1"/>
      <c r="M204" s="1" t="s">
        <v>24</v>
      </c>
      <c r="N204" s="1"/>
      <c r="O204" s="1" t="s">
        <v>25</v>
      </c>
      <c r="P204" s="1" t="s">
        <v>28</v>
      </c>
      <c r="Q204" s="1" t="s">
        <v>32</v>
      </c>
      <c r="R204" s="1" t="s">
        <v>117</v>
      </c>
      <c r="S204" s="1"/>
      <c r="T204" s="1" t="s">
        <v>44</v>
      </c>
      <c r="U204" s="1" t="s">
        <v>81</v>
      </c>
      <c r="V204" s="1" t="s">
        <v>96</v>
      </c>
      <c r="W204" s="1" t="s">
        <v>51</v>
      </c>
      <c r="X204" s="1" t="s">
        <v>60</v>
      </c>
      <c r="Y204" s="1"/>
    </row>
    <row r="205" spans="1:25">
      <c r="A205" s="1">
        <v>1038</v>
      </c>
      <c r="B205" s="1" t="s">
        <v>633</v>
      </c>
      <c r="C205" s="1" t="s">
        <v>24</v>
      </c>
      <c r="D205" s="1" t="s">
        <v>26</v>
      </c>
      <c r="E205" s="1" t="s">
        <v>28</v>
      </c>
      <c r="F205" s="1" t="s">
        <v>530</v>
      </c>
      <c r="G205" s="1"/>
      <c r="H205" s="1" t="s">
        <v>26</v>
      </c>
      <c r="I205" s="1" t="s">
        <v>25</v>
      </c>
      <c r="J205" s="1" t="s">
        <v>26</v>
      </c>
      <c r="K205" s="1" t="s">
        <v>635</v>
      </c>
      <c r="L205" s="1"/>
      <c r="M205" s="1" t="s">
        <v>31</v>
      </c>
      <c r="N205" s="1" t="s">
        <v>138</v>
      </c>
      <c r="O205" s="1" t="s">
        <v>26</v>
      </c>
      <c r="P205" s="1" t="s">
        <v>26</v>
      </c>
      <c r="Q205" s="1" t="s">
        <v>110</v>
      </c>
      <c r="R205" s="1" t="s">
        <v>80</v>
      </c>
      <c r="S205" s="1"/>
      <c r="T205" s="1" t="s">
        <v>44</v>
      </c>
      <c r="U205" s="1" t="s">
        <v>76</v>
      </c>
      <c r="V205" s="1" t="s">
        <v>59</v>
      </c>
      <c r="W205" s="1" t="s">
        <v>51</v>
      </c>
      <c r="X205" s="1" t="s">
        <v>38</v>
      </c>
      <c r="Y205" s="1"/>
    </row>
    <row r="206" spans="1:25">
      <c r="A206" s="1">
        <v>1037</v>
      </c>
      <c r="B206" s="1" t="s">
        <v>636</v>
      </c>
      <c r="C206" s="1" t="s">
        <v>24</v>
      </c>
      <c r="D206" s="1" t="s">
        <v>26</v>
      </c>
      <c r="E206" s="1" t="s">
        <v>28</v>
      </c>
      <c r="F206" s="1" t="s">
        <v>47</v>
      </c>
      <c r="G206" s="1"/>
      <c r="H206" s="1" t="s">
        <v>29</v>
      </c>
      <c r="I206" s="1" t="s">
        <v>29</v>
      </c>
      <c r="J206" s="1" t="s">
        <v>29</v>
      </c>
      <c r="K206" s="1" t="s">
        <v>433</v>
      </c>
      <c r="L206" s="1"/>
      <c r="M206" s="1" t="s">
        <v>24</v>
      </c>
      <c r="N206" s="1" t="s">
        <v>637</v>
      </c>
      <c r="O206" s="1" t="s">
        <v>28</v>
      </c>
      <c r="P206" s="1" t="s">
        <v>29</v>
      </c>
      <c r="Q206" s="1" t="s">
        <v>32</v>
      </c>
      <c r="R206" s="1" t="s">
        <v>64</v>
      </c>
      <c r="S206" s="1"/>
      <c r="T206" s="1" t="s">
        <v>58</v>
      </c>
      <c r="U206" s="1" t="s">
        <v>95</v>
      </c>
      <c r="V206" s="1" t="s">
        <v>67</v>
      </c>
      <c r="W206" s="1" t="s">
        <v>51</v>
      </c>
      <c r="X206" s="1" t="s">
        <v>45</v>
      </c>
      <c r="Y206" s="1"/>
    </row>
    <row r="207" spans="1:25">
      <c r="A207" s="1">
        <v>1036</v>
      </c>
      <c r="B207" s="1" t="s">
        <v>638</v>
      </c>
      <c r="C207" s="1" t="s">
        <v>24</v>
      </c>
      <c r="D207" s="1" t="s">
        <v>26</v>
      </c>
      <c r="E207" s="1" t="s">
        <v>28</v>
      </c>
      <c r="F207" s="1" t="s">
        <v>210</v>
      </c>
      <c r="G207" s="1"/>
      <c r="H207" s="1" t="s">
        <v>28</v>
      </c>
      <c r="I207" s="1" t="s">
        <v>28</v>
      </c>
      <c r="J207" s="1" t="s">
        <v>28</v>
      </c>
      <c r="K207" s="1" t="s">
        <v>253</v>
      </c>
      <c r="L207" s="1"/>
      <c r="M207" s="1" t="s">
        <v>24</v>
      </c>
      <c r="N207" s="1"/>
      <c r="O207" s="1" t="s">
        <v>26</v>
      </c>
      <c r="P207" s="1" t="s">
        <v>29</v>
      </c>
      <c r="Q207" s="1" t="s">
        <v>56</v>
      </c>
      <c r="R207" s="1" t="s">
        <v>71</v>
      </c>
      <c r="S207" s="1"/>
      <c r="T207" s="1" t="s">
        <v>101</v>
      </c>
      <c r="U207" s="1" t="s">
        <v>81</v>
      </c>
      <c r="V207" s="1" t="s">
        <v>36</v>
      </c>
      <c r="W207" s="1" t="s">
        <v>51</v>
      </c>
      <c r="X207" s="1" t="s">
        <v>45</v>
      </c>
      <c r="Y207" s="1"/>
    </row>
    <row r="208" spans="1:25">
      <c r="A208" s="1">
        <v>1035</v>
      </c>
      <c r="B208" s="1" t="s">
        <v>639</v>
      </c>
      <c r="C208" s="1" t="s">
        <v>24</v>
      </c>
      <c r="D208" s="1" t="s">
        <v>25</v>
      </c>
      <c r="E208" s="1" t="s">
        <v>26</v>
      </c>
      <c r="F208" s="1" t="s">
        <v>153</v>
      </c>
      <c r="G208" s="1"/>
      <c r="H208" s="1" t="s">
        <v>26</v>
      </c>
      <c r="I208" s="1" t="s">
        <v>29</v>
      </c>
      <c r="J208" s="1" t="s">
        <v>29</v>
      </c>
      <c r="K208" s="1" t="s">
        <v>640</v>
      </c>
      <c r="L208" s="1"/>
      <c r="M208" s="1" t="s">
        <v>24</v>
      </c>
      <c r="N208" s="1" t="s">
        <v>641</v>
      </c>
      <c r="O208" s="1" t="s">
        <v>25</v>
      </c>
      <c r="P208" s="1" t="s">
        <v>28</v>
      </c>
      <c r="Q208" s="1" t="s">
        <v>56</v>
      </c>
      <c r="R208" s="1" t="s">
        <v>121</v>
      </c>
      <c r="S208" s="1"/>
      <c r="T208" s="1" t="s">
        <v>44</v>
      </c>
      <c r="U208" s="1" t="s">
        <v>81</v>
      </c>
      <c r="V208" s="1" t="s">
        <v>67</v>
      </c>
      <c r="W208" s="1" t="s">
        <v>6</v>
      </c>
      <c r="X208" s="1" t="s">
        <v>38</v>
      </c>
      <c r="Y208" s="1"/>
    </row>
    <row r="209" spans="1:25">
      <c r="A209" s="1">
        <v>1034</v>
      </c>
      <c r="B209" s="1" t="s">
        <v>642</v>
      </c>
      <c r="C209" s="1" t="s">
        <v>24</v>
      </c>
      <c r="D209" s="1" t="s">
        <v>25</v>
      </c>
      <c r="E209" s="1" t="s">
        <v>26</v>
      </c>
      <c r="F209" s="1" t="s">
        <v>62</v>
      </c>
      <c r="G209" s="1"/>
      <c r="H209" s="1" t="s">
        <v>25</v>
      </c>
      <c r="I209" s="1" t="s">
        <v>26</v>
      </c>
      <c r="J209" s="1" t="s">
        <v>26</v>
      </c>
      <c r="K209" s="1" t="s">
        <v>253</v>
      </c>
      <c r="L209" s="1"/>
      <c r="M209" s="1" t="s">
        <v>24</v>
      </c>
      <c r="N209" s="1"/>
      <c r="O209" s="1" t="s">
        <v>25</v>
      </c>
      <c r="P209" s="1" t="s">
        <v>26</v>
      </c>
      <c r="Q209" s="1" t="s">
        <v>56</v>
      </c>
      <c r="R209" s="1" t="s">
        <v>80</v>
      </c>
      <c r="S209" s="1"/>
      <c r="T209" s="1" t="s">
        <v>65</v>
      </c>
      <c r="U209" s="1" t="s">
        <v>50</v>
      </c>
      <c r="V209" s="1" t="s">
        <v>96</v>
      </c>
      <c r="W209" s="1" t="s">
        <v>118</v>
      </c>
      <c r="X209" s="1" t="s">
        <v>60</v>
      </c>
      <c r="Y209" s="1"/>
    </row>
    <row r="210" spans="1:25">
      <c r="A210" s="1">
        <v>1033</v>
      </c>
      <c r="B210" s="1" t="s">
        <v>643</v>
      </c>
      <c r="C210" s="1" t="s">
        <v>24</v>
      </c>
      <c r="D210" s="1" t="s">
        <v>26</v>
      </c>
      <c r="E210" s="1" t="s">
        <v>29</v>
      </c>
      <c r="F210" s="1" t="s">
        <v>501</v>
      </c>
      <c r="G210" s="1"/>
      <c r="H210" s="1" t="s">
        <v>29</v>
      </c>
      <c r="I210" s="1" t="s">
        <v>29</v>
      </c>
      <c r="J210" s="1" t="s">
        <v>29</v>
      </c>
      <c r="K210" s="1" t="s">
        <v>644</v>
      </c>
      <c r="L210" s="1"/>
      <c r="M210" s="1" t="s">
        <v>31</v>
      </c>
      <c r="N210" s="1"/>
      <c r="O210" s="1" t="s">
        <v>28</v>
      </c>
      <c r="P210" s="1" t="s">
        <v>29</v>
      </c>
      <c r="Q210" s="1" t="s">
        <v>32</v>
      </c>
      <c r="R210" s="1" t="s">
        <v>121</v>
      </c>
      <c r="S210" s="1"/>
      <c r="T210" s="1" t="s">
        <v>44</v>
      </c>
      <c r="U210" s="1" t="s">
        <v>35</v>
      </c>
      <c r="V210" s="1" t="s">
        <v>59</v>
      </c>
      <c r="W210" s="1" t="s">
        <v>106</v>
      </c>
      <c r="X210" s="1" t="s">
        <v>38</v>
      </c>
      <c r="Y210" s="1"/>
    </row>
    <row r="211" spans="1:25">
      <c r="A211" s="1">
        <v>1032</v>
      </c>
      <c r="B211" s="1" t="s">
        <v>643</v>
      </c>
      <c r="C211" s="1" t="s">
        <v>24</v>
      </c>
      <c r="D211" s="1" t="s">
        <v>26</v>
      </c>
      <c r="E211" s="1" t="s">
        <v>29</v>
      </c>
      <c r="F211" s="1" t="s">
        <v>85</v>
      </c>
      <c r="G211" s="1"/>
      <c r="H211" s="1" t="s">
        <v>26</v>
      </c>
      <c r="I211" s="1" t="s">
        <v>29</v>
      </c>
      <c r="J211" s="1" t="s">
        <v>26</v>
      </c>
      <c r="K211" s="1" t="s">
        <v>363</v>
      </c>
      <c r="L211" s="1"/>
      <c r="M211" s="1" t="s">
        <v>31</v>
      </c>
      <c r="N211" s="1"/>
      <c r="O211" s="1" t="s">
        <v>25</v>
      </c>
      <c r="P211" s="1" t="s">
        <v>28</v>
      </c>
      <c r="Q211" s="1" t="s">
        <v>56</v>
      </c>
      <c r="R211" s="1" t="s">
        <v>33</v>
      </c>
      <c r="S211" s="1"/>
      <c r="T211" s="1" t="s">
        <v>44</v>
      </c>
      <c r="U211" s="1" t="s">
        <v>35</v>
      </c>
      <c r="V211" s="1" t="s">
        <v>59</v>
      </c>
      <c r="W211" s="1" t="s">
        <v>51</v>
      </c>
      <c r="X211" s="1" t="s">
        <v>38</v>
      </c>
      <c r="Y211" s="1"/>
    </row>
    <row r="212" spans="1:25">
      <c r="A212" s="1">
        <v>1031</v>
      </c>
      <c r="B212" s="1" t="s">
        <v>645</v>
      </c>
      <c r="C212" s="1" t="s">
        <v>24</v>
      </c>
      <c r="D212" s="1" t="s">
        <v>25</v>
      </c>
      <c r="E212" s="1" t="s">
        <v>69</v>
      </c>
      <c r="F212" s="1" t="s">
        <v>606</v>
      </c>
      <c r="G212" s="1"/>
      <c r="H212" s="1" t="s">
        <v>28</v>
      </c>
      <c r="I212" s="1" t="s">
        <v>29</v>
      </c>
      <c r="J212" s="1" t="s">
        <v>69</v>
      </c>
      <c r="K212" s="1" t="s">
        <v>175</v>
      </c>
      <c r="L212" s="1"/>
      <c r="M212" s="1" t="s">
        <v>24</v>
      </c>
      <c r="N212" s="1" t="s">
        <v>646</v>
      </c>
      <c r="O212" s="1" t="s">
        <v>25</v>
      </c>
      <c r="P212" s="1" t="s">
        <v>29</v>
      </c>
      <c r="Q212" s="1" t="s">
        <v>110</v>
      </c>
      <c r="R212" s="1" t="s">
        <v>80</v>
      </c>
      <c r="S212" s="1"/>
      <c r="T212" s="1" t="s">
        <v>34</v>
      </c>
      <c r="U212" s="1" t="s">
        <v>66</v>
      </c>
      <c r="V212" s="1" t="s">
        <v>96</v>
      </c>
      <c r="W212" s="1" t="s">
        <v>112</v>
      </c>
      <c r="X212" s="1" t="s">
        <v>60</v>
      </c>
      <c r="Y212" s="1"/>
    </row>
    <row r="213" spans="1:25">
      <c r="A213" s="1">
        <v>1030</v>
      </c>
      <c r="B213" s="1" t="s">
        <v>647</v>
      </c>
      <c r="C213" s="1" t="s">
        <v>24</v>
      </c>
      <c r="D213" s="1" t="s">
        <v>25</v>
      </c>
      <c r="E213" s="1" t="s">
        <v>29</v>
      </c>
      <c r="F213" s="1" t="s">
        <v>53</v>
      </c>
      <c r="G213" s="1"/>
      <c r="H213" s="1" t="s">
        <v>29</v>
      </c>
      <c r="I213" s="1" t="s">
        <v>29</v>
      </c>
      <c r="J213" s="1" t="s">
        <v>29</v>
      </c>
      <c r="K213" s="1" t="s">
        <v>648</v>
      </c>
      <c r="L213" s="1"/>
      <c r="M213" s="1" t="s">
        <v>24</v>
      </c>
      <c r="N213" s="1"/>
      <c r="O213" s="1" t="s">
        <v>26</v>
      </c>
      <c r="P213" s="1" t="s">
        <v>26</v>
      </c>
      <c r="Q213" s="1" t="s">
        <v>110</v>
      </c>
      <c r="R213" s="1" t="s">
        <v>75</v>
      </c>
      <c r="S213" s="1"/>
      <c r="T213" s="1" t="s">
        <v>101</v>
      </c>
      <c r="U213" s="1" t="s">
        <v>35</v>
      </c>
      <c r="V213" s="1" t="s">
        <v>36</v>
      </c>
      <c r="W213" s="1" t="s">
        <v>6</v>
      </c>
      <c r="X213" s="1" t="s">
        <v>60</v>
      </c>
      <c r="Y213" s="1"/>
    </row>
    <row r="214" spans="1:25">
      <c r="A214" s="1">
        <v>1029</v>
      </c>
      <c r="B214" s="1" t="s">
        <v>649</v>
      </c>
      <c r="C214" s="1" t="s">
        <v>24</v>
      </c>
      <c r="D214" s="1" t="s">
        <v>25</v>
      </c>
      <c r="E214" s="1" t="s">
        <v>29</v>
      </c>
      <c r="F214" s="1" t="s">
        <v>650</v>
      </c>
      <c r="G214" s="1"/>
      <c r="H214" s="1" t="s">
        <v>28</v>
      </c>
      <c r="I214" s="1" t="s">
        <v>28</v>
      </c>
      <c r="J214" s="1" t="s">
        <v>28</v>
      </c>
      <c r="K214" s="1" t="s">
        <v>651</v>
      </c>
      <c r="L214" s="1"/>
      <c r="M214" s="1" t="s">
        <v>24</v>
      </c>
      <c r="N214" s="1" t="s">
        <v>652</v>
      </c>
      <c r="O214" s="1" t="s">
        <v>26</v>
      </c>
      <c r="P214" s="1" t="s">
        <v>28</v>
      </c>
      <c r="Q214" s="1" t="s">
        <v>56</v>
      </c>
      <c r="R214" s="1" t="s">
        <v>33</v>
      </c>
      <c r="S214" s="1"/>
      <c r="T214" s="1" t="s">
        <v>34</v>
      </c>
      <c r="U214" s="1" t="s">
        <v>76</v>
      </c>
      <c r="V214" s="1" t="s">
        <v>36</v>
      </c>
      <c r="W214" s="1" t="s">
        <v>37</v>
      </c>
      <c r="X214" s="1" t="s">
        <v>60</v>
      </c>
      <c r="Y214" s="1"/>
    </row>
    <row r="215" spans="1:25">
      <c r="A215" s="1">
        <v>1028</v>
      </c>
      <c r="B215" s="1" t="s">
        <v>653</v>
      </c>
      <c r="C215" s="1" t="s">
        <v>24</v>
      </c>
      <c r="D215" s="1" t="s">
        <v>25</v>
      </c>
      <c r="E215" s="1" t="s">
        <v>28</v>
      </c>
      <c r="F215" s="1" t="s">
        <v>654</v>
      </c>
      <c r="G215" s="1" t="s">
        <v>655</v>
      </c>
      <c r="H215" s="1" t="s">
        <v>25</v>
      </c>
      <c r="I215" s="1" t="s">
        <v>28</v>
      </c>
      <c r="J215" s="1" t="s">
        <v>26</v>
      </c>
      <c r="K215" s="1" t="s">
        <v>656</v>
      </c>
      <c r="L215" s="1"/>
      <c r="M215" s="1" t="s">
        <v>24</v>
      </c>
      <c r="N215" s="1" t="s">
        <v>657</v>
      </c>
      <c r="O215" s="1" t="s">
        <v>26</v>
      </c>
      <c r="P215" s="1" t="s">
        <v>26</v>
      </c>
      <c r="Q215" s="1" t="s">
        <v>32</v>
      </c>
      <c r="R215" s="1" t="s">
        <v>75</v>
      </c>
      <c r="S215" s="1"/>
      <c r="T215" s="1" t="s">
        <v>44</v>
      </c>
      <c r="U215" s="1" t="s">
        <v>35</v>
      </c>
      <c r="V215" s="1" t="s">
        <v>67</v>
      </c>
      <c r="W215" s="1" t="s">
        <v>118</v>
      </c>
      <c r="X215" s="1" t="s">
        <v>38</v>
      </c>
      <c r="Y215" s="1"/>
    </row>
    <row r="216" spans="1:25">
      <c r="A216" s="1">
        <v>1027</v>
      </c>
      <c r="B216" s="1" t="s">
        <v>658</v>
      </c>
      <c r="C216" s="1" t="s">
        <v>24</v>
      </c>
      <c r="D216" s="1" t="s">
        <v>25</v>
      </c>
      <c r="E216" s="1" t="s">
        <v>26</v>
      </c>
      <c r="F216" s="1" t="s">
        <v>659</v>
      </c>
      <c r="G216" s="1"/>
      <c r="H216" s="1" t="s">
        <v>26</v>
      </c>
      <c r="I216" s="1" t="s">
        <v>28</v>
      </c>
      <c r="J216" s="1" t="s">
        <v>28</v>
      </c>
      <c r="K216" s="1" t="s">
        <v>244</v>
      </c>
      <c r="L216" s="1"/>
      <c r="M216" s="1" t="s">
        <v>24</v>
      </c>
      <c r="N216" s="1" t="s">
        <v>660</v>
      </c>
      <c r="O216" s="1" t="s">
        <v>25</v>
      </c>
      <c r="P216" s="1" t="s">
        <v>29</v>
      </c>
      <c r="Q216" s="1" t="s">
        <v>32</v>
      </c>
      <c r="R216" s="1" t="s">
        <v>75</v>
      </c>
      <c r="S216" s="1"/>
      <c r="T216" s="1" t="s">
        <v>65</v>
      </c>
      <c r="U216" s="1" t="s">
        <v>66</v>
      </c>
      <c r="V216" s="1" t="s">
        <v>67</v>
      </c>
      <c r="W216" s="1" t="s">
        <v>6</v>
      </c>
      <c r="X216" s="1" t="s">
        <v>60</v>
      </c>
      <c r="Y216" s="1"/>
    </row>
    <row r="217" spans="1:25">
      <c r="A217" s="1">
        <v>1026</v>
      </c>
      <c r="B217" s="1" t="s">
        <v>661</v>
      </c>
      <c r="C217" s="1" t="s">
        <v>24</v>
      </c>
      <c r="D217" s="1" t="s">
        <v>25</v>
      </c>
      <c r="E217" s="1" t="s">
        <v>26</v>
      </c>
      <c r="F217" s="1" t="s">
        <v>153</v>
      </c>
      <c r="G217" s="1"/>
      <c r="H217" s="1" t="s">
        <v>28</v>
      </c>
      <c r="I217" s="1" t="s">
        <v>28</v>
      </c>
      <c r="J217" s="1" t="s">
        <v>28</v>
      </c>
      <c r="K217" s="1" t="s">
        <v>483</v>
      </c>
      <c r="L217" s="1"/>
      <c r="M217" s="1" t="s">
        <v>24</v>
      </c>
      <c r="N217" s="1"/>
      <c r="O217" s="1" t="s">
        <v>25</v>
      </c>
      <c r="P217" s="1" t="s">
        <v>26</v>
      </c>
      <c r="Q217" s="1" t="s">
        <v>56</v>
      </c>
      <c r="R217" s="1" t="s">
        <v>71</v>
      </c>
      <c r="S217" s="1"/>
      <c r="T217" s="1" t="s">
        <v>44</v>
      </c>
      <c r="U217" s="1" t="s">
        <v>50</v>
      </c>
      <c r="V217" s="1" t="s">
        <v>96</v>
      </c>
      <c r="W217" s="1" t="s">
        <v>6</v>
      </c>
      <c r="X217" s="1" t="s">
        <v>38</v>
      </c>
      <c r="Y217" s="1"/>
    </row>
    <row r="218" spans="1:25">
      <c r="A218" s="1">
        <v>1025</v>
      </c>
      <c r="B218" s="1" t="s">
        <v>662</v>
      </c>
      <c r="C218" s="1" t="s">
        <v>24</v>
      </c>
      <c r="D218" s="1" t="s">
        <v>25</v>
      </c>
      <c r="E218" s="1" t="s">
        <v>26</v>
      </c>
      <c r="F218" s="1" t="s">
        <v>47</v>
      </c>
      <c r="G218" s="1"/>
      <c r="H218" s="1" t="s">
        <v>26</v>
      </c>
      <c r="I218" s="1" t="s">
        <v>29</v>
      </c>
      <c r="J218" s="1" t="s">
        <v>26</v>
      </c>
      <c r="K218" s="1" t="s">
        <v>157</v>
      </c>
      <c r="L218" s="1"/>
      <c r="M218" s="1" t="s">
        <v>24</v>
      </c>
      <c r="N218" s="1" t="s">
        <v>663</v>
      </c>
      <c r="O218" s="1" t="s">
        <v>26</v>
      </c>
      <c r="P218" s="1" t="s">
        <v>28</v>
      </c>
      <c r="Q218" s="1" t="s">
        <v>56</v>
      </c>
      <c r="R218" s="1" t="s">
        <v>71</v>
      </c>
      <c r="S218" s="1"/>
      <c r="T218" s="1" t="s">
        <v>44</v>
      </c>
      <c r="U218" s="1" t="s">
        <v>35</v>
      </c>
      <c r="V218" s="1" t="s">
        <v>67</v>
      </c>
      <c r="W218" s="1" t="s">
        <v>51</v>
      </c>
      <c r="X218" s="1" t="s">
        <v>60</v>
      </c>
      <c r="Y218" s="1"/>
    </row>
    <row r="219" spans="1:25">
      <c r="A219" s="1">
        <v>1024</v>
      </c>
      <c r="B219" s="1" t="s">
        <v>664</v>
      </c>
      <c r="C219" s="1" t="s">
        <v>24</v>
      </c>
      <c r="D219" s="1" t="s">
        <v>69</v>
      </c>
      <c r="E219" s="1" t="s">
        <v>26</v>
      </c>
      <c r="F219" s="1" t="s">
        <v>85</v>
      </c>
      <c r="G219" s="1"/>
      <c r="H219" s="1" t="s">
        <v>26</v>
      </c>
      <c r="I219" s="1" t="s">
        <v>26</v>
      </c>
      <c r="J219" s="1" t="s">
        <v>26</v>
      </c>
      <c r="K219" s="1" t="s">
        <v>665</v>
      </c>
      <c r="L219" s="1"/>
      <c r="M219" s="1" t="s">
        <v>24</v>
      </c>
      <c r="N219" s="1"/>
      <c r="O219" s="1" t="s">
        <v>25</v>
      </c>
      <c r="P219" s="1" t="s">
        <v>26</v>
      </c>
      <c r="Q219" s="1" t="s">
        <v>110</v>
      </c>
      <c r="R219" s="1" t="s">
        <v>80</v>
      </c>
      <c r="S219" s="1"/>
      <c r="T219" s="1" t="s">
        <v>44</v>
      </c>
      <c r="U219" s="1" t="s">
        <v>122</v>
      </c>
      <c r="V219" s="1" t="s">
        <v>67</v>
      </c>
      <c r="W219" s="1" t="s">
        <v>6</v>
      </c>
      <c r="X219" s="1" t="s">
        <v>60</v>
      </c>
      <c r="Y219" s="1"/>
    </row>
    <row r="220" spans="1:25">
      <c r="A220" s="1">
        <v>1023</v>
      </c>
      <c r="B220" s="1" t="s">
        <v>666</v>
      </c>
      <c r="C220" s="1" t="s">
        <v>24</v>
      </c>
      <c r="D220" s="1" t="s">
        <v>25</v>
      </c>
      <c r="E220" s="1" t="s">
        <v>28</v>
      </c>
      <c r="F220" s="1" t="s">
        <v>667</v>
      </c>
      <c r="G220" s="1"/>
      <c r="H220" s="1" t="s">
        <v>28</v>
      </c>
      <c r="I220" s="1" t="s">
        <v>29</v>
      </c>
      <c r="J220" s="1" t="s">
        <v>29</v>
      </c>
      <c r="K220" s="1" t="s">
        <v>48</v>
      </c>
      <c r="L220" s="1"/>
      <c r="M220" s="1" t="s">
        <v>24</v>
      </c>
      <c r="N220" s="1" t="s">
        <v>668</v>
      </c>
      <c r="O220" s="1" t="s">
        <v>25</v>
      </c>
      <c r="P220" s="1" t="s">
        <v>28</v>
      </c>
      <c r="Q220" s="1" t="s">
        <v>32</v>
      </c>
      <c r="R220" s="1" t="s">
        <v>71</v>
      </c>
      <c r="S220" s="1"/>
      <c r="T220" s="1" t="s">
        <v>44</v>
      </c>
      <c r="U220" s="1" t="s">
        <v>76</v>
      </c>
      <c r="V220" s="1" t="s">
        <v>67</v>
      </c>
      <c r="W220" s="1" t="s">
        <v>51</v>
      </c>
      <c r="X220" s="1" t="s">
        <v>38</v>
      </c>
      <c r="Y220" s="1"/>
    </row>
    <row r="221" spans="1:25">
      <c r="A221" s="1">
        <v>1022</v>
      </c>
      <c r="B221" s="1" t="s">
        <v>669</v>
      </c>
      <c r="C221" s="1" t="s">
        <v>24</v>
      </c>
      <c r="D221" s="1" t="s">
        <v>25</v>
      </c>
      <c r="E221" s="1" t="s">
        <v>28</v>
      </c>
      <c r="F221" s="1" t="s">
        <v>301</v>
      </c>
      <c r="G221" s="1"/>
      <c r="H221" s="1" t="s">
        <v>28</v>
      </c>
      <c r="I221" s="1" t="s">
        <v>29</v>
      </c>
      <c r="J221" s="1" t="s">
        <v>28</v>
      </c>
      <c r="K221" s="1" t="s">
        <v>302</v>
      </c>
      <c r="L221" s="1"/>
      <c r="M221" s="1" t="s">
        <v>24</v>
      </c>
      <c r="N221" s="2" t="s">
        <v>670</v>
      </c>
      <c r="O221" s="1" t="s">
        <v>26</v>
      </c>
      <c r="P221" s="1" t="s">
        <v>28</v>
      </c>
      <c r="Q221" s="1" t="s">
        <v>56</v>
      </c>
      <c r="R221" s="1" t="s">
        <v>183</v>
      </c>
      <c r="S221" s="1"/>
      <c r="T221" s="1" t="s">
        <v>90</v>
      </c>
      <c r="U221" s="1" t="s">
        <v>35</v>
      </c>
      <c r="V221" s="1" t="s">
        <v>67</v>
      </c>
      <c r="W221" s="1" t="s">
        <v>51</v>
      </c>
      <c r="X221" s="1" t="s">
        <v>45</v>
      </c>
      <c r="Y221" s="1"/>
    </row>
    <row r="222" spans="1:25">
      <c r="A222" s="1">
        <v>1021</v>
      </c>
      <c r="B222" s="1" t="s">
        <v>671</v>
      </c>
      <c r="C222" s="1" t="s">
        <v>24</v>
      </c>
      <c r="D222" s="1" t="s">
        <v>25</v>
      </c>
      <c r="E222" s="1" t="s">
        <v>29</v>
      </c>
      <c r="F222" s="1" t="s">
        <v>27</v>
      </c>
      <c r="G222" s="1"/>
      <c r="H222" s="1" t="s">
        <v>28</v>
      </c>
      <c r="I222" s="1" t="s">
        <v>29</v>
      </c>
      <c r="J222" s="1" t="s">
        <v>29</v>
      </c>
      <c r="K222" s="1" t="s">
        <v>276</v>
      </c>
      <c r="L222" s="1"/>
      <c r="M222" s="1" t="s">
        <v>24</v>
      </c>
      <c r="N222" s="1" t="s">
        <v>672</v>
      </c>
      <c r="O222" s="1" t="s">
        <v>25</v>
      </c>
      <c r="P222" s="1" t="s">
        <v>29</v>
      </c>
      <c r="Q222" s="1" t="s">
        <v>32</v>
      </c>
      <c r="R222" s="1" t="s">
        <v>111</v>
      </c>
      <c r="S222" s="1"/>
      <c r="T222" s="1" t="s">
        <v>44</v>
      </c>
      <c r="U222" s="1" t="s">
        <v>76</v>
      </c>
      <c r="V222" s="1" t="s">
        <v>67</v>
      </c>
      <c r="W222" s="1" t="s">
        <v>184</v>
      </c>
      <c r="X222" s="1" t="s">
        <v>45</v>
      </c>
      <c r="Y222" s="1"/>
    </row>
    <row r="223" spans="1:25">
      <c r="A223" s="1">
        <v>1020</v>
      </c>
      <c r="B223" s="1" t="s">
        <v>673</v>
      </c>
      <c r="C223" s="1" t="s">
        <v>24</v>
      </c>
      <c r="D223" s="1" t="s">
        <v>26</v>
      </c>
      <c r="E223" s="1" t="s">
        <v>29</v>
      </c>
      <c r="F223" s="1" t="s">
        <v>85</v>
      </c>
      <c r="G223" s="1"/>
      <c r="H223" s="1" t="s">
        <v>28</v>
      </c>
      <c r="I223" s="1" t="s">
        <v>29</v>
      </c>
      <c r="J223" s="1" t="s">
        <v>26</v>
      </c>
      <c r="K223" s="1" t="s">
        <v>674</v>
      </c>
      <c r="L223" s="1"/>
      <c r="M223" s="1" t="s">
        <v>24</v>
      </c>
      <c r="N223" s="1"/>
      <c r="O223" s="1" t="s">
        <v>26</v>
      </c>
      <c r="P223" s="1" t="s">
        <v>28</v>
      </c>
      <c r="Q223" s="1" t="s">
        <v>56</v>
      </c>
      <c r="R223" s="1" t="s">
        <v>33</v>
      </c>
      <c r="S223" s="1"/>
      <c r="T223" s="1" t="s">
        <v>90</v>
      </c>
      <c r="U223" s="1" t="s">
        <v>35</v>
      </c>
      <c r="V223" s="1" t="s">
        <v>59</v>
      </c>
      <c r="W223" s="1" t="s">
        <v>6</v>
      </c>
      <c r="X223" s="1" t="s">
        <v>38</v>
      </c>
      <c r="Y223" s="1"/>
    </row>
    <row r="224" spans="1:25">
      <c r="A224" s="1">
        <v>1019</v>
      </c>
      <c r="B224" s="1" t="s">
        <v>675</v>
      </c>
      <c r="C224" s="1" t="s">
        <v>31</v>
      </c>
      <c r="D224" s="1" t="s">
        <v>28</v>
      </c>
      <c r="E224" s="1" t="s">
        <v>29</v>
      </c>
      <c r="F224" s="1" t="s">
        <v>98</v>
      </c>
      <c r="G224" s="1"/>
      <c r="H224" s="1" t="s">
        <v>29</v>
      </c>
      <c r="I224" s="1" t="s">
        <v>29</v>
      </c>
      <c r="J224" s="1" t="s">
        <v>29</v>
      </c>
      <c r="K224" s="1" t="s">
        <v>70</v>
      </c>
      <c r="L224" s="1"/>
      <c r="M224" s="1" t="s">
        <v>24</v>
      </c>
      <c r="N224" s="1" t="s">
        <v>676</v>
      </c>
      <c r="O224" s="1" t="s">
        <v>26</v>
      </c>
      <c r="P224" s="1" t="s">
        <v>26</v>
      </c>
      <c r="Q224" s="1" t="s">
        <v>110</v>
      </c>
      <c r="R224" s="1" t="s">
        <v>71</v>
      </c>
      <c r="S224" s="1"/>
      <c r="T224" s="1" t="s">
        <v>101</v>
      </c>
      <c r="U224" s="1" t="s">
        <v>76</v>
      </c>
      <c r="V224" s="1" t="s">
        <v>67</v>
      </c>
      <c r="W224" s="1" t="s">
        <v>118</v>
      </c>
      <c r="X224" s="1" t="s">
        <v>38</v>
      </c>
      <c r="Y224" s="1"/>
    </row>
    <row r="225" spans="1:25">
      <c r="A225" s="1">
        <v>1018</v>
      </c>
      <c r="B225" s="1" t="s">
        <v>677</v>
      </c>
      <c r="C225" s="1" t="s">
        <v>24</v>
      </c>
      <c r="D225" s="1" t="s">
        <v>25</v>
      </c>
      <c r="E225" s="1" t="s">
        <v>29</v>
      </c>
      <c r="F225" s="1" t="s">
        <v>678</v>
      </c>
      <c r="G225" s="1" t="s">
        <v>679</v>
      </c>
      <c r="H225" s="1" t="s">
        <v>29</v>
      </c>
      <c r="I225" s="1" t="s">
        <v>29</v>
      </c>
      <c r="J225" s="1" t="s">
        <v>29</v>
      </c>
      <c r="K225" s="1" t="s">
        <v>634</v>
      </c>
      <c r="L225" s="1"/>
      <c r="M225" s="1" t="s">
        <v>24</v>
      </c>
      <c r="N225" s="1"/>
      <c r="O225" s="1" t="s">
        <v>26</v>
      </c>
      <c r="P225" s="1" t="s">
        <v>28</v>
      </c>
      <c r="Q225" s="1" t="s">
        <v>56</v>
      </c>
      <c r="R225" s="1" t="s">
        <v>121</v>
      </c>
      <c r="S225" s="1"/>
      <c r="T225" s="1" t="s">
        <v>34</v>
      </c>
      <c r="U225" s="1" t="s">
        <v>66</v>
      </c>
      <c r="V225" s="1" t="s">
        <v>67</v>
      </c>
      <c r="W225" s="1" t="s">
        <v>6</v>
      </c>
      <c r="X225" s="1" t="s">
        <v>45</v>
      </c>
      <c r="Y225" s="1"/>
    </row>
    <row r="226" spans="1:25">
      <c r="A226" s="1">
        <v>1017</v>
      </c>
      <c r="B226" s="1" t="s">
        <v>680</v>
      </c>
      <c r="C226" s="1" t="s">
        <v>24</v>
      </c>
      <c r="D226" s="1" t="s">
        <v>25</v>
      </c>
      <c r="E226" s="1" t="s">
        <v>28</v>
      </c>
      <c r="F226" s="1" t="s">
        <v>681</v>
      </c>
      <c r="G226" s="1"/>
      <c r="H226" s="1" t="s">
        <v>26</v>
      </c>
      <c r="I226" s="1" t="s">
        <v>28</v>
      </c>
      <c r="J226" s="1" t="s">
        <v>29</v>
      </c>
      <c r="K226" s="1" t="s">
        <v>445</v>
      </c>
      <c r="L226" s="1"/>
      <c r="M226" s="1" t="s">
        <v>24</v>
      </c>
      <c r="N226" s="1" t="s">
        <v>682</v>
      </c>
      <c r="O226" s="1" t="s">
        <v>26</v>
      </c>
      <c r="P226" s="1" t="s">
        <v>28</v>
      </c>
      <c r="Q226" s="1" t="s">
        <v>32</v>
      </c>
      <c r="R226" s="1" t="s">
        <v>75</v>
      </c>
      <c r="S226" s="1"/>
      <c r="T226" s="1" t="s">
        <v>58</v>
      </c>
      <c r="U226" s="1" t="s">
        <v>66</v>
      </c>
      <c r="V226" s="1" t="s">
        <v>67</v>
      </c>
      <c r="W226" s="1" t="s">
        <v>6</v>
      </c>
      <c r="X226" s="1" t="s">
        <v>60</v>
      </c>
      <c r="Y226" s="1"/>
    </row>
    <row r="227" spans="1:25">
      <c r="A227" s="1">
        <v>1016</v>
      </c>
      <c r="B227" s="1" t="s">
        <v>683</v>
      </c>
      <c r="C227" s="1" t="s">
        <v>24</v>
      </c>
      <c r="D227" s="1" t="s">
        <v>25</v>
      </c>
      <c r="E227" s="1" t="s">
        <v>69</v>
      </c>
      <c r="F227" s="1" t="s">
        <v>92</v>
      </c>
      <c r="G227" s="1"/>
      <c r="H227" s="1" t="s">
        <v>69</v>
      </c>
      <c r="I227" s="1" t="s">
        <v>69</v>
      </c>
      <c r="J227" s="1" t="s">
        <v>29</v>
      </c>
      <c r="K227" s="1" t="s">
        <v>640</v>
      </c>
      <c r="L227" s="1"/>
      <c r="M227" s="1" t="s">
        <v>24</v>
      </c>
      <c r="N227" s="2" t="s">
        <v>684</v>
      </c>
      <c r="O227" s="1" t="s">
        <v>26</v>
      </c>
      <c r="P227" s="1" t="s">
        <v>29</v>
      </c>
      <c r="Q227" s="1" t="s">
        <v>110</v>
      </c>
      <c r="R227" s="1" t="s">
        <v>117</v>
      </c>
      <c r="S227" s="1"/>
      <c r="T227" s="1" t="s">
        <v>90</v>
      </c>
      <c r="U227" s="1" t="s">
        <v>35</v>
      </c>
      <c r="V227" s="1" t="s">
        <v>67</v>
      </c>
      <c r="W227" s="1" t="s">
        <v>118</v>
      </c>
      <c r="X227" s="1" t="s">
        <v>60</v>
      </c>
      <c r="Y227" s="1"/>
    </row>
    <row r="228" spans="1:25">
      <c r="A228" s="1">
        <v>1015</v>
      </c>
      <c r="B228" s="1" t="s">
        <v>685</v>
      </c>
      <c r="C228" s="1" t="s">
        <v>24</v>
      </c>
      <c r="D228" s="1" t="s">
        <v>25</v>
      </c>
      <c r="E228" s="1" t="s">
        <v>26</v>
      </c>
      <c r="F228" s="1" t="s">
        <v>174</v>
      </c>
      <c r="G228" s="1"/>
      <c r="H228" s="1" t="s">
        <v>28</v>
      </c>
      <c r="I228" s="1" t="s">
        <v>28</v>
      </c>
      <c r="J228" s="1" t="s">
        <v>28</v>
      </c>
      <c r="K228" s="1" t="s">
        <v>686</v>
      </c>
      <c r="L228" s="1"/>
      <c r="M228" s="1" t="s">
        <v>24</v>
      </c>
      <c r="N228" s="2" t="s">
        <v>687</v>
      </c>
      <c r="O228" s="1" t="s">
        <v>25</v>
      </c>
      <c r="P228" s="1" t="s">
        <v>29</v>
      </c>
      <c r="Q228" s="1" t="s">
        <v>110</v>
      </c>
      <c r="R228" s="1" t="s">
        <v>80</v>
      </c>
      <c r="S228" s="1"/>
      <c r="T228" s="1" t="s">
        <v>44</v>
      </c>
      <c r="U228" s="1" t="s">
        <v>76</v>
      </c>
      <c r="V228" s="1" t="s">
        <v>67</v>
      </c>
      <c r="W228" s="1" t="s">
        <v>147</v>
      </c>
      <c r="X228" s="1" t="s">
        <v>38</v>
      </c>
      <c r="Y228" s="1"/>
    </row>
    <row r="229" spans="1:25">
      <c r="A229" s="1">
        <v>1014</v>
      </c>
      <c r="B229" s="1" t="s">
        <v>688</v>
      </c>
      <c r="C229" s="1" t="s">
        <v>24</v>
      </c>
      <c r="D229" s="1" t="s">
        <v>26</v>
      </c>
      <c r="E229" s="1" t="s">
        <v>26</v>
      </c>
      <c r="F229" s="1" t="s">
        <v>27</v>
      </c>
      <c r="G229" s="1"/>
      <c r="H229" s="1" t="s">
        <v>26</v>
      </c>
      <c r="I229" s="1" t="s">
        <v>28</v>
      </c>
      <c r="J229" s="1" t="s">
        <v>26</v>
      </c>
      <c r="K229" s="1" t="s">
        <v>410</v>
      </c>
      <c r="L229" s="1"/>
      <c r="M229" s="1" t="s">
        <v>31</v>
      </c>
      <c r="N229" s="1" t="s">
        <v>689</v>
      </c>
      <c r="O229" s="1" t="s">
        <v>26</v>
      </c>
      <c r="P229" s="1" t="s">
        <v>26</v>
      </c>
      <c r="Q229" s="1" t="s">
        <v>32</v>
      </c>
      <c r="R229" s="1" t="s">
        <v>111</v>
      </c>
      <c r="S229" s="1"/>
      <c r="T229" s="1" t="s">
        <v>34</v>
      </c>
      <c r="U229" s="1" t="s">
        <v>35</v>
      </c>
      <c r="V229" s="1" t="s">
        <v>59</v>
      </c>
      <c r="W229" s="1" t="s">
        <v>6</v>
      </c>
      <c r="X229" s="1" t="s">
        <v>60</v>
      </c>
      <c r="Y229" s="1"/>
    </row>
    <row r="230" spans="1:25">
      <c r="A230" s="1">
        <v>1013</v>
      </c>
      <c r="B230" s="1" t="s">
        <v>690</v>
      </c>
      <c r="C230" s="1" t="s">
        <v>24</v>
      </c>
      <c r="D230" s="1" t="s">
        <v>26</v>
      </c>
      <c r="E230" s="1" t="s">
        <v>29</v>
      </c>
      <c r="F230" s="1" t="s">
        <v>85</v>
      </c>
      <c r="G230" s="1"/>
      <c r="H230" s="1" t="s">
        <v>29</v>
      </c>
      <c r="I230" s="1" t="s">
        <v>29</v>
      </c>
      <c r="J230" s="1" t="s">
        <v>28</v>
      </c>
      <c r="K230" s="1" t="s">
        <v>410</v>
      </c>
      <c r="L230" s="1"/>
      <c r="M230" s="1" t="s">
        <v>24</v>
      </c>
      <c r="N230" s="1" t="s">
        <v>691</v>
      </c>
      <c r="O230" s="1" t="s">
        <v>26</v>
      </c>
      <c r="P230" s="1" t="s">
        <v>29</v>
      </c>
      <c r="Q230" s="1" t="s">
        <v>56</v>
      </c>
      <c r="R230" s="1" t="s">
        <v>75</v>
      </c>
      <c r="S230" s="1"/>
      <c r="T230" s="1" t="s">
        <v>44</v>
      </c>
      <c r="U230" s="1" t="s">
        <v>35</v>
      </c>
      <c r="V230" s="1" t="s">
        <v>67</v>
      </c>
      <c r="W230" s="1" t="s">
        <v>6</v>
      </c>
      <c r="X230" s="1" t="s">
        <v>38</v>
      </c>
      <c r="Y230" s="1"/>
    </row>
    <row r="231" spans="1:25">
      <c r="A231" s="1">
        <v>1012</v>
      </c>
      <c r="B231" s="1" t="s">
        <v>692</v>
      </c>
      <c r="C231" s="1" t="s">
        <v>24</v>
      </c>
      <c r="D231" s="1" t="s">
        <v>25</v>
      </c>
      <c r="E231" s="1" t="s">
        <v>26</v>
      </c>
      <c r="F231" s="1" t="s">
        <v>85</v>
      </c>
      <c r="G231" s="1"/>
      <c r="H231" s="1" t="s">
        <v>25</v>
      </c>
      <c r="I231" s="1" t="s">
        <v>26</v>
      </c>
      <c r="J231" s="1" t="s">
        <v>26</v>
      </c>
      <c r="K231" s="1" t="s">
        <v>520</v>
      </c>
      <c r="L231" s="1"/>
      <c r="M231" s="1" t="s">
        <v>24</v>
      </c>
      <c r="N231" s="1"/>
      <c r="O231" s="1" t="s">
        <v>25</v>
      </c>
      <c r="P231" s="1" t="s">
        <v>28</v>
      </c>
      <c r="Q231" s="1" t="s">
        <v>56</v>
      </c>
      <c r="R231" s="1" t="s">
        <v>71</v>
      </c>
      <c r="S231" s="1"/>
      <c r="T231" s="1" t="s">
        <v>65</v>
      </c>
      <c r="U231" s="1" t="s">
        <v>35</v>
      </c>
      <c r="V231" s="1" t="s">
        <v>67</v>
      </c>
      <c r="W231" s="1" t="s">
        <v>184</v>
      </c>
      <c r="X231" s="1" t="s">
        <v>60</v>
      </c>
      <c r="Y231" s="1"/>
    </row>
    <row r="232" spans="1:25">
      <c r="A232" s="1">
        <v>1011</v>
      </c>
      <c r="B232" s="1" t="s">
        <v>693</v>
      </c>
      <c r="C232" s="1" t="s">
        <v>24</v>
      </c>
      <c r="D232" s="1" t="s">
        <v>25</v>
      </c>
      <c r="E232" s="1" t="s">
        <v>29</v>
      </c>
      <c r="F232" s="1" t="s">
        <v>85</v>
      </c>
      <c r="G232" s="1"/>
      <c r="H232" s="1" t="s">
        <v>28</v>
      </c>
      <c r="I232" s="1" t="s">
        <v>26</v>
      </c>
      <c r="J232" s="1" t="s">
        <v>29</v>
      </c>
      <c r="K232" s="1" t="s">
        <v>337</v>
      </c>
      <c r="L232" s="1"/>
      <c r="M232" s="1" t="s">
        <v>24</v>
      </c>
      <c r="N232" s="1" t="s">
        <v>694</v>
      </c>
      <c r="O232" s="1" t="s">
        <v>25</v>
      </c>
      <c r="P232" s="1" t="s">
        <v>26</v>
      </c>
      <c r="Q232" s="1" t="s">
        <v>56</v>
      </c>
      <c r="R232" s="1" t="s">
        <v>143</v>
      </c>
      <c r="S232" s="1"/>
      <c r="T232" s="1" t="s">
        <v>44</v>
      </c>
      <c r="U232" s="1" t="s">
        <v>122</v>
      </c>
      <c r="V232" s="1" t="s">
        <v>59</v>
      </c>
      <c r="W232" s="1" t="s">
        <v>118</v>
      </c>
      <c r="X232" s="1" t="s">
        <v>38</v>
      </c>
      <c r="Y232" s="1"/>
    </row>
    <row r="233" spans="1:25">
      <c r="A233" s="1">
        <v>1010</v>
      </c>
      <c r="B233" s="1" t="s">
        <v>695</v>
      </c>
      <c r="C233" s="1" t="s">
        <v>24</v>
      </c>
      <c r="D233" s="1" t="s">
        <v>26</v>
      </c>
      <c r="E233" s="1" t="s">
        <v>29</v>
      </c>
      <c r="F233" s="1" t="s">
        <v>696</v>
      </c>
      <c r="G233" s="1" t="s">
        <v>697</v>
      </c>
      <c r="H233" s="1" t="s">
        <v>29</v>
      </c>
      <c r="I233" s="1" t="s">
        <v>28</v>
      </c>
      <c r="J233" s="1" t="s">
        <v>28</v>
      </c>
      <c r="K233" s="1" t="s">
        <v>698</v>
      </c>
      <c r="L233" s="1"/>
      <c r="M233" s="1" t="s">
        <v>24</v>
      </c>
      <c r="N233" s="2" t="s">
        <v>699</v>
      </c>
      <c r="O233" s="1" t="s">
        <v>28</v>
      </c>
      <c r="P233" s="1" t="s">
        <v>29</v>
      </c>
      <c r="Q233" s="1" t="s">
        <v>110</v>
      </c>
      <c r="R233" s="1" t="s">
        <v>75</v>
      </c>
      <c r="S233" s="1"/>
      <c r="T233" s="1" t="s">
        <v>65</v>
      </c>
      <c r="U233" s="1" t="s">
        <v>95</v>
      </c>
      <c r="V233" s="1" t="s">
        <v>59</v>
      </c>
      <c r="W233" s="1" t="s">
        <v>147</v>
      </c>
      <c r="X233" s="1" t="s">
        <v>6</v>
      </c>
      <c r="Y233" s="1" t="s">
        <v>700</v>
      </c>
    </row>
    <row r="234" spans="1:25">
      <c r="A234" s="1">
        <v>1009</v>
      </c>
      <c r="B234" s="1" t="s">
        <v>701</v>
      </c>
      <c r="C234" s="1" t="s">
        <v>24</v>
      </c>
      <c r="D234" s="1" t="s">
        <v>25</v>
      </c>
      <c r="E234" s="1" t="s">
        <v>29</v>
      </c>
      <c r="F234" s="1" t="s">
        <v>702</v>
      </c>
      <c r="G234" s="1"/>
      <c r="H234" s="1" t="s">
        <v>29</v>
      </c>
      <c r="I234" s="1" t="s">
        <v>29</v>
      </c>
      <c r="J234" s="1" t="s">
        <v>69</v>
      </c>
      <c r="K234" s="1" t="s">
        <v>703</v>
      </c>
      <c r="L234" s="1"/>
      <c r="M234" s="1" t="s">
        <v>24</v>
      </c>
      <c r="N234" s="1" t="s">
        <v>704</v>
      </c>
      <c r="O234" s="1" t="s">
        <v>25</v>
      </c>
      <c r="P234" s="1" t="s">
        <v>28</v>
      </c>
      <c r="Q234" s="1" t="s">
        <v>110</v>
      </c>
      <c r="R234" s="1" t="s">
        <v>6</v>
      </c>
      <c r="S234" s="1" t="s">
        <v>705</v>
      </c>
      <c r="T234" s="1" t="s">
        <v>44</v>
      </c>
      <c r="U234" s="1" t="s">
        <v>35</v>
      </c>
      <c r="V234" s="1" t="s">
        <v>59</v>
      </c>
      <c r="W234" s="1" t="s">
        <v>6</v>
      </c>
      <c r="X234" s="1" t="s">
        <v>60</v>
      </c>
      <c r="Y234" s="1"/>
    </row>
    <row r="235" spans="1:25">
      <c r="A235" s="1">
        <v>1008</v>
      </c>
      <c r="B235" s="1" t="s">
        <v>706</v>
      </c>
      <c r="C235" s="1" t="s">
        <v>24</v>
      </c>
      <c r="D235" s="1" t="s">
        <v>26</v>
      </c>
      <c r="E235" s="1" t="s">
        <v>26</v>
      </c>
      <c r="F235" s="1" t="s">
        <v>85</v>
      </c>
      <c r="G235" s="1"/>
      <c r="H235" s="1" t="s">
        <v>26</v>
      </c>
      <c r="I235" s="1" t="s">
        <v>28</v>
      </c>
      <c r="J235" s="1" t="s">
        <v>28</v>
      </c>
      <c r="K235" s="1" t="s">
        <v>707</v>
      </c>
      <c r="L235" s="1"/>
      <c r="M235" s="1" t="s">
        <v>24</v>
      </c>
      <c r="N235" s="1" t="s">
        <v>708</v>
      </c>
      <c r="O235" s="1" t="s">
        <v>26</v>
      </c>
      <c r="P235" s="1" t="s">
        <v>28</v>
      </c>
      <c r="Q235" s="1" t="s">
        <v>56</v>
      </c>
      <c r="R235" s="1" t="s">
        <v>71</v>
      </c>
      <c r="S235" s="1"/>
      <c r="T235" s="1" t="s">
        <v>44</v>
      </c>
      <c r="U235" s="1" t="s">
        <v>76</v>
      </c>
      <c r="V235" s="1" t="s">
        <v>59</v>
      </c>
      <c r="W235" s="1" t="s">
        <v>51</v>
      </c>
      <c r="X235" s="1" t="s">
        <v>38</v>
      </c>
      <c r="Y235" s="1"/>
    </row>
    <row r="236" spans="1:25">
      <c r="A236" s="1">
        <v>1007</v>
      </c>
      <c r="B236" s="1" t="s">
        <v>709</v>
      </c>
      <c r="C236" s="1" t="s">
        <v>24</v>
      </c>
      <c r="D236" s="1" t="s">
        <v>25</v>
      </c>
      <c r="E236" s="1" t="s">
        <v>29</v>
      </c>
      <c r="F236" s="1" t="s">
        <v>47</v>
      </c>
      <c r="G236" s="1"/>
      <c r="H236" s="1" t="s">
        <v>29</v>
      </c>
      <c r="I236" s="1" t="s">
        <v>29</v>
      </c>
      <c r="J236" s="1" t="s">
        <v>29</v>
      </c>
      <c r="K236" s="1" t="s">
        <v>162</v>
      </c>
      <c r="L236" s="1"/>
      <c r="M236" s="1" t="s">
        <v>24</v>
      </c>
      <c r="N236" s="1" t="s">
        <v>710</v>
      </c>
      <c r="O236" s="1" t="s">
        <v>26</v>
      </c>
      <c r="P236" s="1" t="s">
        <v>29</v>
      </c>
      <c r="Q236" s="1" t="s">
        <v>32</v>
      </c>
      <c r="R236" s="1" t="s">
        <v>6</v>
      </c>
      <c r="S236" s="1" t="s">
        <v>711</v>
      </c>
      <c r="T236" s="1" t="s">
        <v>44</v>
      </c>
      <c r="U236" s="1" t="s">
        <v>6</v>
      </c>
      <c r="V236" s="1" t="s">
        <v>67</v>
      </c>
      <c r="W236" s="1" t="s">
        <v>6</v>
      </c>
      <c r="X236" s="1" t="s">
        <v>6</v>
      </c>
      <c r="Y236" s="1" t="s">
        <v>712</v>
      </c>
    </row>
    <row r="237" spans="1:25">
      <c r="A237" s="1">
        <v>1006</v>
      </c>
      <c r="B237" s="1" t="s">
        <v>713</v>
      </c>
      <c r="C237" s="1" t="s">
        <v>24</v>
      </c>
      <c r="D237" s="1" t="s">
        <v>28</v>
      </c>
      <c r="E237" s="1" t="s">
        <v>29</v>
      </c>
      <c r="F237" s="1" t="s">
        <v>6</v>
      </c>
      <c r="G237" s="1" t="s">
        <v>714</v>
      </c>
      <c r="H237" s="1" t="s">
        <v>29</v>
      </c>
      <c r="I237" s="1" t="s">
        <v>69</v>
      </c>
      <c r="J237" s="1" t="s">
        <v>28</v>
      </c>
      <c r="K237" s="1" t="s">
        <v>715</v>
      </c>
      <c r="L237" s="1"/>
      <c r="M237" s="1" t="s">
        <v>24</v>
      </c>
      <c r="N237" s="1" t="s">
        <v>716</v>
      </c>
      <c r="O237" s="1" t="s">
        <v>26</v>
      </c>
      <c r="P237" s="1" t="s">
        <v>29</v>
      </c>
      <c r="Q237" s="1" t="s">
        <v>110</v>
      </c>
      <c r="R237" s="1" t="s">
        <v>117</v>
      </c>
      <c r="S237" s="1"/>
      <c r="T237" s="1" t="s">
        <v>44</v>
      </c>
      <c r="U237" s="1" t="s">
        <v>76</v>
      </c>
      <c r="V237" s="1" t="s">
        <v>59</v>
      </c>
      <c r="W237" s="1" t="s">
        <v>6</v>
      </c>
      <c r="X237" s="1" t="s">
        <v>60</v>
      </c>
      <c r="Y237" s="1"/>
    </row>
    <row r="238" spans="1:25">
      <c r="A238" s="1">
        <v>1005</v>
      </c>
      <c r="B238" s="1" t="s">
        <v>717</v>
      </c>
      <c r="C238" s="1" t="s">
        <v>24</v>
      </c>
      <c r="D238" s="1" t="s">
        <v>25</v>
      </c>
      <c r="E238" s="1" t="s">
        <v>29</v>
      </c>
      <c r="F238" s="1" t="s">
        <v>415</v>
      </c>
      <c r="G238" s="1"/>
      <c r="H238" s="1" t="s">
        <v>29</v>
      </c>
      <c r="I238" s="1" t="s">
        <v>29</v>
      </c>
      <c r="J238" s="1" t="s">
        <v>29</v>
      </c>
      <c r="K238" s="1" t="s">
        <v>718</v>
      </c>
      <c r="L238" s="1"/>
      <c r="M238" s="1" t="s">
        <v>24</v>
      </c>
      <c r="N238" s="1" t="s">
        <v>719</v>
      </c>
      <c r="O238" s="1" t="s">
        <v>26</v>
      </c>
      <c r="P238" s="1" t="s">
        <v>29</v>
      </c>
      <c r="Q238" s="1" t="s">
        <v>56</v>
      </c>
      <c r="R238" s="1" t="s">
        <v>57</v>
      </c>
      <c r="S238" s="1"/>
      <c r="T238" s="1" t="s">
        <v>44</v>
      </c>
      <c r="U238" s="1" t="s">
        <v>76</v>
      </c>
      <c r="V238" s="1" t="s">
        <v>59</v>
      </c>
      <c r="W238" s="1" t="s">
        <v>118</v>
      </c>
      <c r="X238" s="1" t="s">
        <v>60</v>
      </c>
      <c r="Y238" s="1"/>
    </row>
    <row r="239" spans="1:25">
      <c r="A239" s="1">
        <v>1004</v>
      </c>
      <c r="B239" s="1" t="s">
        <v>720</v>
      </c>
      <c r="C239" s="1" t="s">
        <v>24</v>
      </c>
      <c r="D239" s="1" t="s">
        <v>26</v>
      </c>
      <c r="E239" s="1" t="s">
        <v>28</v>
      </c>
      <c r="F239" s="1" t="s">
        <v>27</v>
      </c>
      <c r="G239" s="1"/>
      <c r="H239" s="1" t="s">
        <v>26</v>
      </c>
      <c r="I239" s="1" t="s">
        <v>28</v>
      </c>
      <c r="J239" s="1" t="s">
        <v>28</v>
      </c>
      <c r="K239" s="1" t="s">
        <v>721</v>
      </c>
      <c r="L239" s="1"/>
      <c r="M239" s="1" t="s">
        <v>31</v>
      </c>
      <c r="N239" s="1" t="s">
        <v>722</v>
      </c>
      <c r="O239" s="1" t="s">
        <v>25</v>
      </c>
      <c r="P239" s="1" t="s">
        <v>26</v>
      </c>
      <c r="Q239" s="1" t="s">
        <v>32</v>
      </c>
      <c r="R239" s="1" t="s">
        <v>71</v>
      </c>
      <c r="S239" s="1"/>
      <c r="T239" s="1" t="s">
        <v>90</v>
      </c>
      <c r="U239" s="1" t="s">
        <v>76</v>
      </c>
      <c r="V239" s="1" t="s">
        <v>67</v>
      </c>
      <c r="W239" s="1" t="s">
        <v>179</v>
      </c>
      <c r="X239" s="1" t="s">
        <v>60</v>
      </c>
      <c r="Y239" s="1"/>
    </row>
    <row r="240" spans="1:25">
      <c r="A240" s="1">
        <v>1003</v>
      </c>
      <c r="B240" s="1" t="s">
        <v>720</v>
      </c>
      <c r="C240" s="1" t="s">
        <v>24</v>
      </c>
      <c r="D240" s="1" t="s">
        <v>25</v>
      </c>
      <c r="E240" s="1" t="s">
        <v>69</v>
      </c>
      <c r="F240" s="1" t="s">
        <v>27</v>
      </c>
      <c r="G240" s="1"/>
      <c r="H240" s="1" t="s">
        <v>28</v>
      </c>
      <c r="I240" s="1" t="s">
        <v>28</v>
      </c>
      <c r="J240" s="1" t="s">
        <v>29</v>
      </c>
      <c r="K240" s="1" t="s">
        <v>280</v>
      </c>
      <c r="L240" s="1"/>
      <c r="M240" s="1" t="s">
        <v>24</v>
      </c>
      <c r="N240" s="1" t="s">
        <v>723</v>
      </c>
      <c r="O240" s="1" t="s">
        <v>25</v>
      </c>
      <c r="P240" s="1" t="s">
        <v>69</v>
      </c>
      <c r="Q240" s="1" t="s">
        <v>110</v>
      </c>
      <c r="R240" s="1" t="s">
        <v>71</v>
      </c>
      <c r="S240" s="1"/>
      <c r="T240" s="1" t="s">
        <v>34</v>
      </c>
      <c r="U240" s="1" t="s">
        <v>6</v>
      </c>
      <c r="V240" s="1" t="s">
        <v>67</v>
      </c>
      <c r="W240" s="1" t="s">
        <v>6</v>
      </c>
      <c r="X240" s="1" t="s">
        <v>60</v>
      </c>
      <c r="Y240" s="1"/>
    </row>
    <row r="241" spans="1:25">
      <c r="A241" s="1">
        <v>1002</v>
      </c>
      <c r="B241" s="1" t="s">
        <v>724</v>
      </c>
      <c r="C241" s="1" t="s">
        <v>24</v>
      </c>
      <c r="D241" s="1" t="s">
        <v>25</v>
      </c>
      <c r="E241" s="1" t="s">
        <v>25</v>
      </c>
      <c r="F241" s="1" t="s">
        <v>140</v>
      </c>
      <c r="G241" s="1"/>
      <c r="H241" s="1" t="s">
        <v>69</v>
      </c>
      <c r="I241" s="1" t="s">
        <v>69</v>
      </c>
      <c r="J241" s="1" t="s">
        <v>69</v>
      </c>
      <c r="K241" s="1" t="s">
        <v>168</v>
      </c>
      <c r="L241" s="1"/>
      <c r="M241" s="1" t="s">
        <v>24</v>
      </c>
      <c r="N241" s="1"/>
      <c r="O241" s="1" t="s">
        <v>25</v>
      </c>
      <c r="P241" s="1" t="s">
        <v>69</v>
      </c>
      <c r="Q241" s="1" t="s">
        <v>110</v>
      </c>
      <c r="R241" s="1" t="s">
        <v>80</v>
      </c>
      <c r="S241" s="1"/>
      <c r="T241" s="1" t="s">
        <v>65</v>
      </c>
      <c r="U241" s="1" t="s">
        <v>50</v>
      </c>
      <c r="V241" s="1" t="s">
        <v>96</v>
      </c>
      <c r="W241" s="1" t="s">
        <v>51</v>
      </c>
      <c r="X241" s="1" t="s">
        <v>45</v>
      </c>
      <c r="Y241" s="1"/>
    </row>
    <row r="242" spans="1:25">
      <c r="C242" s="3">
        <f>COUNTIF(C2:C241,"Yes")</f>
        <v>235</v>
      </c>
      <c r="D242" s="3">
        <f t="shared" ref="D242:E242" si="0">COUNTIF(D2:D241,"=Disagree")</f>
        <v>3</v>
      </c>
      <c r="E242" s="3">
        <f t="shared" si="0"/>
        <v>87</v>
      </c>
      <c r="F242" s="3">
        <f>COUNTIF(F2:F201,"*NPV (Net Present Value)*")</f>
        <v>83</v>
      </c>
      <c r="H242" s="3">
        <f t="shared" ref="H242:J242" si="1">COUNTIF(H2:H241,"=Disagree")</f>
        <v>45</v>
      </c>
      <c r="I242" s="3">
        <f t="shared" si="1"/>
        <v>98</v>
      </c>
      <c r="J242" s="3">
        <f t="shared" si="1"/>
        <v>77</v>
      </c>
      <c r="K242" s="3">
        <f>COUNTIF(K2:K241,"*Overestimating ROI*")</f>
        <v>38</v>
      </c>
      <c r="M242" s="3">
        <f>COUNTIF(M2:M241,"Yes")</f>
        <v>185</v>
      </c>
      <c r="O242" s="3">
        <f t="shared" ref="O242:P242" si="2">COUNTIF(O2:O241,"=Disagree")</f>
        <v>3</v>
      </c>
      <c r="P242" s="3">
        <f t="shared" si="2"/>
        <v>76</v>
      </c>
      <c r="Q242" s="3">
        <f>COUNTIF(Q2:Q241,"=never")</f>
        <v>43</v>
      </c>
      <c r="R242" s="3">
        <f>COUNTIF(R2:R241,"=Energy")</f>
        <v>27</v>
      </c>
      <c r="T242" s="3">
        <f>COUNTIF(T2:T241,"1–50")</f>
        <v>36</v>
      </c>
      <c r="U242" s="3">
        <f>COUNTIF(U2:U241,"=Executive")</f>
        <v>86</v>
      </c>
      <c r="V242" s="3">
        <f>COUNTIF(V2:V241,"6–10 years")</f>
        <v>33</v>
      </c>
      <c r="W242" s="3">
        <f>COUNTIF(W2:W241,"Customer Service")</f>
        <v>3</v>
      </c>
      <c r="X242" s="3">
        <f>COUNTIF(X2:X241,"Family Owned Business")</f>
        <v>21</v>
      </c>
    </row>
    <row r="243" spans="1:25">
      <c r="C243" s="3">
        <f>COUNTIF(C2:C241,"no")</f>
        <v>5</v>
      </c>
      <c r="D243" s="3">
        <f t="shared" ref="D243:E243" si="3">COUNTIF(D2:D241,"Totally Disagree")</f>
        <v>8</v>
      </c>
      <c r="E243" s="3">
        <f t="shared" si="3"/>
        <v>13</v>
      </c>
      <c r="F243" s="3">
        <f>COUNTIF(F2:F202,"*ROI (Return on Investment)*")</f>
        <v>126</v>
      </c>
      <c r="H243" s="3">
        <f t="shared" ref="H243:J243" si="4">COUNTIF(H2:H241,"Totally Disagree")</f>
        <v>7</v>
      </c>
      <c r="I243" s="3">
        <f t="shared" si="4"/>
        <v>23</v>
      </c>
      <c r="J243" s="3">
        <f t="shared" si="4"/>
        <v>16</v>
      </c>
      <c r="K243" s="3">
        <f>COUNTIF(K2:K242,"*Underestimating risk*")</f>
        <v>86</v>
      </c>
      <c r="M243" s="3">
        <f>COUNTIF(M2:M241,"no")</f>
        <v>55</v>
      </c>
      <c r="O243" s="3">
        <f t="shared" ref="O243:P243" si="5">COUNTIF(O2:O241,"Totally Disagree")</f>
        <v>2</v>
      </c>
      <c r="P243" s="3">
        <f t="shared" si="5"/>
        <v>14</v>
      </c>
      <c r="Q243" s="3">
        <f>COUNTIF(Q2:Q242,"=Occasionally")</f>
        <v>77</v>
      </c>
      <c r="R243" s="3">
        <f>COUNTIF(R2:R241,"=Manufacturing")</f>
        <v>51</v>
      </c>
      <c r="T243" s="3">
        <f>COUNTIF(T2:T242,"51–200")</f>
        <v>26</v>
      </c>
      <c r="U243" s="3">
        <f>COUNTIF(U2:U242,"=Board Member")</f>
        <v>21</v>
      </c>
      <c r="V243" s="3">
        <f>COUNTIF(V2:V242,"0–5 years")</f>
        <v>42</v>
      </c>
      <c r="W243" s="3">
        <f>COUNTIF(W2:W242,"Finance")</f>
        <v>70</v>
      </c>
      <c r="X243" s="3">
        <f>COUNTIF(X2:X242,"Other")</f>
        <v>9</v>
      </c>
    </row>
    <row r="244" spans="1:25">
      <c r="D244" s="3">
        <f t="shared" ref="D244:E244" si="6">COUNTIF(D2:D242,"Totally Agree")</f>
        <v>148</v>
      </c>
      <c r="E244" s="3">
        <f t="shared" si="6"/>
        <v>9</v>
      </c>
      <c r="F244" s="3">
        <f>COUNTIF(F2:F203,"*EBITDA (Earnings Before Interest, Taxes, Depreciation, and Amortization)*")</f>
        <v>141</v>
      </c>
      <c r="H244" s="3">
        <f t="shared" ref="H244:J244" si="7">COUNTIF(H2:H242,"Totally Agree")</f>
        <v>24</v>
      </c>
      <c r="I244" s="3">
        <f t="shared" si="7"/>
        <v>11</v>
      </c>
      <c r="J244" s="3">
        <f t="shared" si="7"/>
        <v>10</v>
      </c>
      <c r="K244" s="3">
        <f>COUNTIF(K2:K243,"*Making pricing decisions without financial analysis*")</f>
        <v>66</v>
      </c>
      <c r="O244" s="3">
        <f t="shared" ref="O244:P244" si="8">COUNTIF(O2:O242,"Totally Agree")</f>
        <v>129</v>
      </c>
      <c r="P244" s="3">
        <f t="shared" si="8"/>
        <v>1</v>
      </c>
      <c r="Q244" s="3">
        <f>COUNTIF(Q2:Q243,"regularly")</f>
        <v>20</v>
      </c>
      <c r="R244" s="3">
        <f>COUNTIF(R2:R241,"=Financial Services")</f>
        <v>40</v>
      </c>
      <c r="T244" s="3">
        <f>COUNTIF(T2:T243,"201–500")</f>
        <v>21</v>
      </c>
      <c r="U244" s="3">
        <f>COUNTIF(U2:U243,"=Middle Manager")</f>
        <v>21</v>
      </c>
      <c r="V244" s="3">
        <f>COUNTIF(V2:V243,"20+ years")</f>
        <v>97</v>
      </c>
      <c r="W244" s="3">
        <f>COUNTIF(W2:W243,"HR")</f>
        <v>10</v>
      </c>
      <c r="X244" s="3">
        <f>COUNTIF(X2:X243,"Private Non-Listed")</f>
        <v>106</v>
      </c>
    </row>
    <row r="245" spans="1:25">
      <c r="D245" s="3">
        <f t="shared" ref="D245:E245" si="9">COUNTIF(D2:D243,"Agree")</f>
        <v>73</v>
      </c>
      <c r="E245" s="3">
        <f t="shared" si="9"/>
        <v>54</v>
      </c>
      <c r="F245" s="3">
        <f>COUNTIF(F2:F204,"*ROCE (Return on Capital Employed)*")</f>
        <v>43</v>
      </c>
      <c r="H245" s="3">
        <f t="shared" ref="H245:J245" si="10">COUNTIF(H2:H243,"Agree")</f>
        <v>89</v>
      </c>
      <c r="I245" s="3">
        <f t="shared" si="10"/>
        <v>48</v>
      </c>
      <c r="J245" s="3">
        <f t="shared" si="10"/>
        <v>71</v>
      </c>
      <c r="K245" s="3">
        <f>COUNTIF(K2:K244,"*Focusing too much on short-term results at the expense of long-term value*")</f>
        <v>98</v>
      </c>
      <c r="O245" s="3">
        <f t="shared" ref="O245:P245" si="11">COUNTIF(O2:O243,"Agree")</f>
        <v>98</v>
      </c>
      <c r="P245" s="3">
        <f t="shared" si="11"/>
        <v>54</v>
      </c>
      <c r="Q245" s="3">
        <f>COUNTIF(Q3:Q244,"rarely")</f>
        <v>100</v>
      </c>
      <c r="R245" s="3">
        <f>COUNTIF(R2:R244,"=Technology")</f>
        <v>26</v>
      </c>
      <c r="T245" s="3">
        <f>COUNTIF(T2:T244,"501–1,000")</f>
        <v>13</v>
      </c>
      <c r="U245" s="3">
        <f>COUNTIF(U2:U244,"=Non-Manager")</f>
        <v>15</v>
      </c>
      <c r="V245" s="3">
        <f>COUNTIF(V2:V244,"10–20 years")</f>
        <v>68</v>
      </c>
      <c r="W245" s="3">
        <f>COUNTIF(W2:W244,"IT")</f>
        <v>6</v>
      </c>
      <c r="X245" s="3">
        <f>COUNTIF(X2:X244,"Publicly Traded")</f>
        <v>96</v>
      </c>
    </row>
    <row r="246" spans="1:25">
      <c r="D246" s="3">
        <f t="shared" ref="D246:E246" si="12">COUNTIF(D2:D244,"Neutral")</f>
        <v>8</v>
      </c>
      <c r="E246" s="3">
        <f t="shared" si="12"/>
        <v>77</v>
      </c>
      <c r="F246" s="3">
        <f>COUNTIF(F2:F205,"*Free Cash Flow (FCF)*")</f>
        <v>133</v>
      </c>
      <c r="H246" s="3">
        <f t="shared" ref="H246:J246" si="13">COUNTIF(H2:H244,"Neutral")</f>
        <v>75</v>
      </c>
      <c r="I246" s="3">
        <f t="shared" si="13"/>
        <v>60</v>
      </c>
      <c r="J246" s="3">
        <f t="shared" si="13"/>
        <v>66</v>
      </c>
      <c r="K246" s="3">
        <f>COUNTIF(K2:K245,"*Over-relying on revenue growth without considering profitability*")</f>
        <v>72</v>
      </c>
      <c r="O246" s="3">
        <f t="shared" ref="O246:P246" si="14">COUNTIF(O2:O244,"Neutral")</f>
        <v>8</v>
      </c>
      <c r="P246" s="3">
        <f t="shared" si="14"/>
        <v>95</v>
      </c>
      <c r="R246" s="3">
        <f>COUNTIF(R2:R245,"=Retail")</f>
        <v>8</v>
      </c>
      <c r="T246" s="3">
        <f>COUNTIF(T2:T245,"1,001–5,000")</f>
        <v>31</v>
      </c>
      <c r="U246" s="3">
        <f>COUNTIF(U2:U245,"=Other")</f>
        <v>13</v>
      </c>
      <c r="W246" s="3">
        <f>COUNTIF(W2:W245,"Legal")</f>
        <v>4</v>
      </c>
      <c r="X246" s="3">
        <f>COUNTIF(X2:X245,"State Owned")</f>
        <v>8</v>
      </c>
    </row>
    <row r="247" spans="1:25">
      <c r="F247" s="3">
        <f>COUNTIF(F2:F206,"*WACC (Weighted Average Cost of Capital)*")</f>
        <v>36</v>
      </c>
      <c r="K247" s="3">
        <f>COUNTIF(K2:K246,"*Misallocating budgets*")</f>
        <v>55</v>
      </c>
      <c r="R247" s="3">
        <f>COUNTIF(R2:R246,"=Healthcare")</f>
        <v>11</v>
      </c>
      <c r="T247" s="3">
        <f>COUNTIF(T2:T246,"5,001+")</f>
        <v>113</v>
      </c>
      <c r="U247" s="3">
        <f>COUNTIF(U2:U246,"=Senior Manager")</f>
        <v>61</v>
      </c>
      <c r="W247" s="3">
        <f>COUNTIF(W2:W246,"Marketing")</f>
        <v>7</v>
      </c>
    </row>
    <row r="248" spans="1:25">
      <c r="F248" s="3">
        <f>COUNTIF(F2:F207,"*Debt-to-Equity Ratio*")</f>
        <v>16</v>
      </c>
      <c r="K248" s="3">
        <f>COUNTIF(K2:K247,"*Neglecting the time value of money in investment decisions*")</f>
        <v>42</v>
      </c>
      <c r="R248" s="3">
        <f>COUNTIF(R2:R247,"Other")</f>
        <v>19</v>
      </c>
      <c r="U248" s="3">
        <f>COUNTIF(U2:U247,"=Specialist")</f>
        <v>10</v>
      </c>
      <c r="W248" s="3">
        <f>COUNTIF(W2:W247,"Operations")</f>
        <v>29</v>
      </c>
    </row>
    <row r="249" spans="1:25">
      <c r="F249" s="3">
        <f>COUNTIF(F2:F208,"*Interest Coverage Ratio*")</f>
        <v>6</v>
      </c>
      <c r="K249" s="3">
        <f>COUNTIF(K2:K248,"*Ignoring working capital*")</f>
        <v>54</v>
      </c>
      <c r="R249" s="3">
        <f>COUNTIF(R2:R248,"Public and Not For Profit")</f>
        <v>4</v>
      </c>
      <c r="U249" s="3">
        <f>COUNTIF(U2:U248,"=Owner")</f>
        <v>13</v>
      </c>
      <c r="W249" s="3">
        <f>COUNTIF(W2:W248,"Other")</f>
        <v>92</v>
      </c>
    </row>
    <row r="250" spans="1:25">
      <c r="F250" s="3">
        <f>COUNTIF(F2:F209,"*Earnings per Share (EPS)*")</f>
        <v>5</v>
      </c>
      <c r="K250" s="3">
        <f>COUNTIF(K2:K249,"*Ignoring cash flow constraints in decision-making*")</f>
        <v>65</v>
      </c>
      <c r="R250" s="3">
        <f>COUNTIF(R2:R249,"Consumer, Entertainment and Sport")</f>
        <v>14</v>
      </c>
      <c r="W250" s="3">
        <f>COUNTIF(W2:W249,"Sales")</f>
        <v>19</v>
      </c>
    </row>
    <row r="251" spans="1:25">
      <c r="F251" s="3">
        <f>COUNTIF(F2:F210,"*Other*")</f>
        <v>9</v>
      </c>
      <c r="K251" s="3">
        <f>COUNTIF(K2:K250,"*Failing to understand cost structures*")</f>
        <v>51</v>
      </c>
      <c r="R251" s="3">
        <f>COUNTIF(R2:R250,"Life Sciences")</f>
        <v>7</v>
      </c>
    </row>
    <row r="252" spans="1:25">
      <c r="K252" s="3">
        <f>COUNTIF(K2:K251,"*Not considering financial risks in decision making*")</f>
        <v>30</v>
      </c>
      <c r="R252" s="3">
        <f>COUNTIF(R2:R251,"Media/Telecommunications")</f>
        <v>3</v>
      </c>
    </row>
    <row r="253" spans="1:25">
      <c r="K253" s="3">
        <f>COUNTIF(K2:K252,"*Misinterpreting or misusing financial metrics*")</f>
        <v>30</v>
      </c>
      <c r="R253" s="3">
        <f>COUNTIF(R2:R252,"Insurance")</f>
        <v>1</v>
      </c>
    </row>
    <row r="254" spans="1:25">
      <c r="K254" s="3">
        <f>COUNTIF(K2:K253,"*Overextending on debt or financial commitments*")</f>
        <v>11</v>
      </c>
      <c r="R254" s="3">
        <f>COUNTIF(R2:R253,"Professional Services")</f>
        <v>19</v>
      </c>
    </row>
    <row r="255" spans="1:25">
      <c r="K255" s="3">
        <f>COUNTIF(K2:K254,"*Other*")</f>
        <v>4</v>
      </c>
      <c r="R255" s="3">
        <f>COUNTIF(R2:R254,"Education")</f>
        <v>9</v>
      </c>
    </row>
    <row r="256" spans="1:25">
      <c r="R256" s="3">
        <f>COUNTIF(R3:R255,"Non-profit")</f>
        <v>1</v>
      </c>
    </row>
  </sheetData>
  <pageMargins left="0" right="0" top="0" bottom="0" header="0" footer="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C7"/>
  <sheetViews>
    <sheetView workbookViewId="0"/>
  </sheetViews>
  <sheetFormatPr defaultColWidth="14.42578125" defaultRowHeight="15" customHeight="1"/>
  <cols>
    <col min="1" max="1" width="69.7109375" customWidth="1"/>
  </cols>
  <sheetData>
    <row r="1" spans="1:3">
      <c r="A1" s="4" t="s">
        <v>770</v>
      </c>
      <c r="B1" s="9" t="s">
        <v>756</v>
      </c>
      <c r="C1" s="4" t="s">
        <v>726</v>
      </c>
    </row>
    <row r="2" spans="1:3">
      <c r="A2" s="4" t="s">
        <v>29</v>
      </c>
      <c r="B2" s="10">
        <v>1.25</v>
      </c>
      <c r="C2" s="3">
        <v>3</v>
      </c>
    </row>
    <row r="3" spans="1:3">
      <c r="A3" s="4" t="s">
        <v>69</v>
      </c>
      <c r="B3" s="10">
        <v>3.33</v>
      </c>
      <c r="C3" s="3">
        <v>8</v>
      </c>
    </row>
    <row r="4" spans="1:3">
      <c r="A4" s="4" t="s">
        <v>25</v>
      </c>
      <c r="B4" s="10">
        <v>61.666666666666671</v>
      </c>
      <c r="C4" s="3">
        <v>148</v>
      </c>
    </row>
    <row r="5" spans="1:3">
      <c r="A5" s="4" t="s">
        <v>26</v>
      </c>
      <c r="B5" s="10">
        <v>30.416666666666664</v>
      </c>
      <c r="C5" s="3">
        <v>73</v>
      </c>
    </row>
    <row r="6" spans="1:3">
      <c r="A6" s="4" t="s">
        <v>28</v>
      </c>
      <c r="B6" s="10">
        <v>3.3333333333333335</v>
      </c>
      <c r="C6" s="3">
        <v>8</v>
      </c>
    </row>
    <row r="7" spans="1:3">
      <c r="B7" s="9"/>
    </row>
  </sheetData>
  <conditionalFormatting sqref="E5">
    <cfRule type="notContainsBlanks" dxfId="0" priority="1">
      <formula>LEN(TRIM(E5))&gt;0</formula>
    </cfRule>
  </conditionalFormatting>
  <pageMargins left="0" right="0" top="0" bottom="0" header="0" footer="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6"/>
  <sheetViews>
    <sheetView workbookViewId="0"/>
  </sheetViews>
  <sheetFormatPr defaultColWidth="14.42578125" defaultRowHeight="15" customHeight="1"/>
  <cols>
    <col min="1" max="1" width="33.140625" customWidth="1"/>
  </cols>
  <sheetData>
    <row r="1" spans="1:2">
      <c r="A1" s="4" t="s">
        <v>725</v>
      </c>
      <c r="B1" s="4" t="s">
        <v>726</v>
      </c>
    </row>
    <row r="2" spans="1:2">
      <c r="A2" s="4" t="s">
        <v>45</v>
      </c>
      <c r="B2" s="3">
        <v>21</v>
      </c>
    </row>
    <row r="3" spans="1:2">
      <c r="A3" s="4" t="s">
        <v>6</v>
      </c>
      <c r="B3" s="3">
        <v>9</v>
      </c>
    </row>
    <row r="4" spans="1:2">
      <c r="A4" s="4" t="s">
        <v>60</v>
      </c>
      <c r="B4" s="3">
        <v>106</v>
      </c>
    </row>
    <row r="5" spans="1:2">
      <c r="A5" s="4" t="s">
        <v>38</v>
      </c>
      <c r="B5" s="3">
        <v>96</v>
      </c>
    </row>
    <row r="6" spans="1:2">
      <c r="A6" s="4" t="s">
        <v>205</v>
      </c>
      <c r="B6" s="3">
        <v>8</v>
      </c>
    </row>
  </sheetData>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
  <sheetViews>
    <sheetView workbookViewId="0"/>
  </sheetViews>
  <sheetFormatPr defaultColWidth="14.42578125" defaultRowHeight="15" customHeight="1"/>
  <sheetData>
    <row r="1" spans="1:2">
      <c r="A1" s="5" t="s">
        <v>727</v>
      </c>
      <c r="B1" s="5" t="s">
        <v>726</v>
      </c>
    </row>
    <row r="2" spans="1:2">
      <c r="A2" s="4" t="s">
        <v>179</v>
      </c>
      <c r="B2" s="3">
        <v>3</v>
      </c>
    </row>
    <row r="3" spans="1:2">
      <c r="A3" s="4" t="s">
        <v>51</v>
      </c>
      <c r="B3" s="3">
        <v>70</v>
      </c>
    </row>
    <row r="4" spans="1:2">
      <c r="A4" s="4" t="s">
        <v>106</v>
      </c>
      <c r="B4" s="3">
        <v>10</v>
      </c>
    </row>
    <row r="5" spans="1:2">
      <c r="A5" s="4" t="s">
        <v>147</v>
      </c>
      <c r="B5" s="3">
        <v>6</v>
      </c>
    </row>
    <row r="6" spans="1:2">
      <c r="A6" s="4" t="s">
        <v>37</v>
      </c>
      <c r="B6" s="3">
        <v>4</v>
      </c>
    </row>
    <row r="7" spans="1:2">
      <c r="A7" s="4" t="s">
        <v>184</v>
      </c>
      <c r="B7" s="3">
        <v>7</v>
      </c>
    </row>
    <row r="8" spans="1:2">
      <c r="A8" s="4" t="s">
        <v>118</v>
      </c>
      <c r="B8" s="3">
        <v>29</v>
      </c>
    </row>
    <row r="9" spans="1:2">
      <c r="A9" s="4" t="s">
        <v>6</v>
      </c>
      <c r="B9" s="3">
        <v>92</v>
      </c>
    </row>
    <row r="10" spans="1:2">
      <c r="A10" s="4" t="s">
        <v>112</v>
      </c>
      <c r="B10" s="3">
        <v>19</v>
      </c>
    </row>
  </sheetData>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
  <sheetViews>
    <sheetView workbookViewId="0"/>
  </sheetViews>
  <sheetFormatPr defaultColWidth="14.42578125" defaultRowHeight="15" customHeight="1"/>
  <cols>
    <col min="1" max="1" width="22.140625" customWidth="1"/>
  </cols>
  <sheetData>
    <row r="1" spans="1:2">
      <c r="A1" s="4" t="s">
        <v>728</v>
      </c>
      <c r="B1" s="4" t="s">
        <v>726</v>
      </c>
    </row>
    <row r="2" spans="1:2">
      <c r="A2" s="4" t="s">
        <v>36</v>
      </c>
      <c r="B2" s="3">
        <v>33</v>
      </c>
    </row>
    <row r="3" spans="1:2">
      <c r="A3" s="4" t="s">
        <v>96</v>
      </c>
      <c r="B3" s="3">
        <v>42</v>
      </c>
    </row>
    <row r="4" spans="1:2">
      <c r="A4" s="4" t="s">
        <v>67</v>
      </c>
      <c r="B4" s="3">
        <v>97</v>
      </c>
    </row>
    <row r="5" spans="1:2">
      <c r="A5" s="4" t="s">
        <v>59</v>
      </c>
      <c r="B5" s="3">
        <v>68</v>
      </c>
    </row>
  </sheetData>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sheetViews>
  <sheetFormatPr defaultColWidth="14.42578125" defaultRowHeight="15" customHeight="1"/>
  <sheetData>
    <row r="1" spans="1:2">
      <c r="A1" s="4" t="s">
        <v>729</v>
      </c>
      <c r="B1" s="4" t="s">
        <v>726</v>
      </c>
    </row>
    <row r="2" spans="1:2">
      <c r="A2" s="4" t="s">
        <v>35</v>
      </c>
      <c r="B2" s="3">
        <v>86</v>
      </c>
    </row>
    <row r="3" spans="1:2">
      <c r="A3" s="4" t="s">
        <v>122</v>
      </c>
      <c r="B3" s="3">
        <v>21</v>
      </c>
    </row>
    <row r="4" spans="1:2">
      <c r="A4" s="4" t="s">
        <v>81</v>
      </c>
      <c r="B4" s="3">
        <v>21</v>
      </c>
    </row>
    <row r="5" spans="1:2">
      <c r="A5" s="4" t="s">
        <v>50</v>
      </c>
      <c r="B5" s="3">
        <v>15</v>
      </c>
    </row>
    <row r="6" spans="1:2">
      <c r="A6" s="4" t="s">
        <v>76</v>
      </c>
      <c r="B6" s="3">
        <v>61</v>
      </c>
    </row>
    <row r="7" spans="1:2">
      <c r="A7" s="4" t="s">
        <v>95</v>
      </c>
      <c r="B7" s="3">
        <v>10</v>
      </c>
    </row>
    <row r="8" spans="1:2">
      <c r="A8" s="4" t="s">
        <v>66</v>
      </c>
      <c r="B8" s="3">
        <v>13</v>
      </c>
    </row>
    <row r="9" spans="1:2">
      <c r="A9" s="4" t="s">
        <v>6</v>
      </c>
      <c r="B9" s="3">
        <v>13</v>
      </c>
    </row>
  </sheetData>
  <pageMargins left="0" right="0" top="0" bottom="0" header="0" footer="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7"/>
  <sheetViews>
    <sheetView workbookViewId="0"/>
  </sheetViews>
  <sheetFormatPr defaultColWidth="14.42578125" defaultRowHeight="15" customHeight="1"/>
  <cols>
    <col min="1" max="1" width="29.5703125" customWidth="1"/>
  </cols>
  <sheetData>
    <row r="1" spans="1:2">
      <c r="A1" s="4" t="s">
        <v>730</v>
      </c>
      <c r="B1" s="4" t="s">
        <v>726</v>
      </c>
    </row>
    <row r="2" spans="1:2">
      <c r="A2" s="4" t="s">
        <v>34</v>
      </c>
      <c r="B2" s="3">
        <v>36</v>
      </c>
    </row>
    <row r="3" spans="1:2">
      <c r="A3" s="4" t="s">
        <v>65</v>
      </c>
      <c r="B3" s="3">
        <v>26</v>
      </c>
    </row>
    <row r="4" spans="1:2">
      <c r="A4" s="4" t="s">
        <v>58</v>
      </c>
      <c r="B4" s="3">
        <v>21</v>
      </c>
    </row>
    <row r="5" spans="1:2">
      <c r="A5" s="4" t="s">
        <v>90</v>
      </c>
      <c r="B5" s="3">
        <v>13</v>
      </c>
    </row>
    <row r="6" spans="1:2">
      <c r="A6" s="4" t="s">
        <v>101</v>
      </c>
      <c r="B6" s="3">
        <v>31</v>
      </c>
    </row>
    <row r="7" spans="1:2">
      <c r="A7" s="4" t="s">
        <v>44</v>
      </c>
      <c r="B7" s="3">
        <v>113</v>
      </c>
    </row>
  </sheetData>
  <pageMargins left="0" right="0" top="0" bottom="0" header="0" footer="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6"/>
  <sheetViews>
    <sheetView workbookViewId="0"/>
  </sheetViews>
  <sheetFormatPr defaultColWidth="14.42578125" defaultRowHeight="15" customHeight="1"/>
  <cols>
    <col min="1" max="1" width="48.85546875" customWidth="1"/>
  </cols>
  <sheetData>
    <row r="1" spans="1:2">
      <c r="A1" s="4" t="s">
        <v>731</v>
      </c>
      <c r="B1" s="4" t="s">
        <v>726</v>
      </c>
    </row>
    <row r="2" spans="1:2">
      <c r="A2" s="4" t="s">
        <v>33</v>
      </c>
      <c r="B2" s="3">
        <v>27</v>
      </c>
    </row>
    <row r="3" spans="1:2">
      <c r="A3" s="4" t="s">
        <v>71</v>
      </c>
      <c r="B3" s="3">
        <v>51</v>
      </c>
    </row>
    <row r="4" spans="1:2">
      <c r="A4" s="4" t="s">
        <v>732</v>
      </c>
      <c r="B4" s="3">
        <v>40</v>
      </c>
    </row>
    <row r="5" spans="1:2">
      <c r="A5" s="4" t="s">
        <v>75</v>
      </c>
      <c r="B5" s="3">
        <v>26</v>
      </c>
    </row>
    <row r="6" spans="1:2">
      <c r="A6" s="4" t="s">
        <v>143</v>
      </c>
      <c r="B6" s="3">
        <v>8</v>
      </c>
    </row>
    <row r="7" spans="1:2">
      <c r="A7" s="4" t="s">
        <v>111</v>
      </c>
      <c r="B7" s="3">
        <v>11</v>
      </c>
    </row>
    <row r="8" spans="1:2">
      <c r="A8" s="4" t="s">
        <v>6</v>
      </c>
      <c r="B8" s="3">
        <v>19</v>
      </c>
    </row>
    <row r="9" spans="1:2">
      <c r="A9" s="4" t="s">
        <v>57</v>
      </c>
      <c r="B9" s="3">
        <v>4</v>
      </c>
    </row>
    <row r="10" spans="1:2">
      <c r="A10" s="4" t="s">
        <v>121</v>
      </c>
      <c r="B10" s="3">
        <v>14</v>
      </c>
    </row>
    <row r="11" spans="1:2">
      <c r="A11" s="4" t="s">
        <v>183</v>
      </c>
      <c r="B11" s="3">
        <v>7</v>
      </c>
    </row>
    <row r="12" spans="1:2">
      <c r="A12" s="4" t="s">
        <v>290</v>
      </c>
      <c r="B12" s="3">
        <v>3</v>
      </c>
    </row>
    <row r="13" spans="1:2">
      <c r="A13" s="4" t="s">
        <v>201</v>
      </c>
      <c r="B13" s="3">
        <v>1</v>
      </c>
    </row>
    <row r="14" spans="1:2">
      <c r="A14" s="4" t="s">
        <v>117</v>
      </c>
      <c r="B14" s="3">
        <v>19</v>
      </c>
    </row>
    <row r="15" spans="1:2">
      <c r="A15" s="4" t="s">
        <v>64</v>
      </c>
      <c r="B15" s="3">
        <v>9</v>
      </c>
    </row>
    <row r="16" spans="1:2">
      <c r="A16" s="4" t="s">
        <v>259</v>
      </c>
      <c r="B16" s="3">
        <v>1</v>
      </c>
    </row>
  </sheetData>
  <pageMargins left="0" right="0" top="0" bottom="0" header="0" footer="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5"/>
  <sheetViews>
    <sheetView workbookViewId="0"/>
  </sheetViews>
  <sheetFormatPr defaultColWidth="14.42578125" defaultRowHeight="15" customHeight="1"/>
  <cols>
    <col min="1" max="1" width="76.7109375" customWidth="1"/>
  </cols>
  <sheetData>
    <row r="1" spans="1:2">
      <c r="A1" s="4" t="s">
        <v>733</v>
      </c>
      <c r="B1" s="4" t="s">
        <v>726</v>
      </c>
    </row>
    <row r="2" spans="1:2">
      <c r="A2" s="4" t="s">
        <v>734</v>
      </c>
      <c r="B2" s="3">
        <v>43</v>
      </c>
    </row>
    <row r="3" spans="1:2">
      <c r="A3" s="4" t="s">
        <v>32</v>
      </c>
      <c r="B3" s="3">
        <v>77</v>
      </c>
    </row>
    <row r="4" spans="1:2">
      <c r="A4" s="4" t="s">
        <v>735</v>
      </c>
      <c r="B4" s="3">
        <v>20</v>
      </c>
    </row>
    <row r="5" spans="1:2">
      <c r="A5" s="4" t="s">
        <v>736</v>
      </c>
      <c r="B5" s="3">
        <v>100</v>
      </c>
    </row>
  </sheetData>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Fernandes, Nuno</dc:creator>
  <cp:keywords/>
  <dc:description/>
  <cp:lastModifiedBy>Sidhant Budhiraja</cp:lastModifiedBy>
  <cp:revision/>
  <dcterms:created xsi:type="dcterms:W3CDTF">2025-04-30T14:08:53Z</dcterms:created>
  <dcterms:modified xsi:type="dcterms:W3CDTF">2025-07-03T11:40:14Z</dcterms:modified>
  <cp:category/>
  <cp:contentStatus/>
</cp:coreProperties>
</file>