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sys UK\DataSceince\Datascience Training\January 2022\W2_10 Jan 2022\10 Jan 2022\"/>
    </mc:Choice>
  </mc:AlternateContent>
  <xr:revisionPtr revIDLastSave="0" documentId="13_ncr:1_{CA516871-EFC1-4D38-AF8B-AEE869819746}" xr6:coauthVersionLast="47" xr6:coauthVersionMax="47" xr10:uidLastSave="{00000000-0000-0000-0000-000000000000}"/>
  <bookViews>
    <workbookView xWindow="-108" yWindow="-108" windowWidth="23256" windowHeight="12576" activeTab="1" xr2:uid="{4463A1E1-B322-4ECE-B8B9-CBDBFD4D7D79}"/>
  </bookViews>
  <sheets>
    <sheet name="Auto" sheetId="1" r:id="rId1"/>
    <sheet name="Working_predictions" sheetId="8" r:id="rId2"/>
    <sheet name="Concep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8" l="1"/>
  <c r="S4" i="8"/>
  <c r="S3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" i="8"/>
  <c r="J22" i="8"/>
  <c r="L22" i="8" s="1"/>
  <c r="J23" i="8"/>
  <c r="L23" i="8" s="1"/>
  <c r="J24" i="8"/>
  <c r="L24" i="8" s="1"/>
  <c r="J25" i="8"/>
  <c r="L25" i="8" s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" i="8"/>
  <c r="L2" i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3" i="8"/>
  <c r="J2" i="8"/>
  <c r="I3" i="8"/>
  <c r="K3" i="8" s="1"/>
  <c r="I4" i="8"/>
  <c r="K4" i="8" s="1"/>
  <c r="I5" i="8"/>
  <c r="I6" i="8"/>
  <c r="I7" i="8"/>
  <c r="I8" i="8"/>
  <c r="I9" i="8"/>
  <c r="K9" i="8" s="1"/>
  <c r="I10" i="8"/>
  <c r="K10" i="8" s="1"/>
  <c r="I11" i="8"/>
  <c r="K11" i="8" s="1"/>
  <c r="I12" i="8"/>
  <c r="K12" i="8" s="1"/>
  <c r="I13" i="8"/>
  <c r="I14" i="8"/>
  <c r="I15" i="8"/>
  <c r="I16" i="8"/>
  <c r="I17" i="8"/>
  <c r="K17" i="8" s="1"/>
  <c r="I18" i="8"/>
  <c r="K18" i="8" s="1"/>
  <c r="I19" i="8"/>
  <c r="K19" i="8" s="1"/>
  <c r="I20" i="8"/>
  <c r="K20" i="8" s="1"/>
  <c r="I21" i="8"/>
  <c r="I2" i="8"/>
  <c r="S2" i="1"/>
  <c r="E21" i="8"/>
  <c r="E6" i="8"/>
  <c r="E7" i="8"/>
  <c r="E8" i="8"/>
  <c r="F8" i="8" s="1"/>
  <c r="G8" i="8" s="1"/>
  <c r="E9" i="8"/>
  <c r="E10" i="8"/>
  <c r="E11" i="8"/>
  <c r="E12" i="8"/>
  <c r="E13" i="8"/>
  <c r="E14" i="8"/>
  <c r="E15" i="8"/>
  <c r="E16" i="8"/>
  <c r="F16" i="8" s="1"/>
  <c r="G16" i="8" s="1"/>
  <c r="E17" i="8"/>
  <c r="E18" i="8"/>
  <c r="E19" i="8"/>
  <c r="E20" i="8"/>
  <c r="E5" i="8"/>
  <c r="J2" i="1"/>
  <c r="I2" i="1"/>
  <c r="F20" i="1"/>
  <c r="K8" i="8" l="1"/>
  <c r="K2" i="8"/>
  <c r="K14" i="8"/>
  <c r="K21" i="8"/>
  <c r="K13" i="8"/>
  <c r="K5" i="8"/>
  <c r="F15" i="8"/>
  <c r="G15" i="8" s="1"/>
  <c r="K6" i="8"/>
  <c r="F7" i="8"/>
  <c r="G7" i="8" s="1"/>
  <c r="K16" i="8"/>
  <c r="F12" i="8"/>
  <c r="G12" i="8" s="1"/>
  <c r="K15" i="8"/>
  <c r="K7" i="8"/>
  <c r="F14" i="8"/>
  <c r="G14" i="8" s="1"/>
  <c r="F6" i="8"/>
  <c r="G6" i="8" s="1"/>
  <c r="F5" i="8"/>
  <c r="G5" i="8" s="1"/>
  <c r="U5" i="8" s="1"/>
  <c r="F13" i="8"/>
  <c r="G13" i="8" s="1"/>
  <c r="F20" i="8"/>
  <c r="G20" i="8" s="1"/>
  <c r="F11" i="8"/>
  <c r="G11" i="8" s="1"/>
  <c r="U3" i="8" s="1"/>
  <c r="F19" i="8"/>
  <c r="G19" i="8" s="1"/>
  <c r="F18" i="8"/>
  <c r="G18" i="8" s="1"/>
  <c r="F10" i="8"/>
  <c r="G10" i="8" s="1"/>
  <c r="F17" i="8"/>
  <c r="G17" i="8" s="1"/>
  <c r="F9" i="8"/>
  <c r="G9" i="8" s="1"/>
  <c r="U4" i="8" l="1"/>
  <c r="U2" i="8"/>
  <c r="J3" i="1" l="1"/>
  <c r="L3" i="1" s="1"/>
  <c r="O3" i="1" s="1"/>
  <c r="J4" i="1"/>
  <c r="L4" i="1" s="1"/>
  <c r="O4" i="1" s="1"/>
  <c r="J5" i="1"/>
  <c r="L5" i="1" s="1"/>
  <c r="O5" i="1" s="1"/>
  <c r="J6" i="1"/>
  <c r="L6" i="1" s="1"/>
  <c r="O6" i="1" s="1"/>
  <c r="J7" i="1"/>
  <c r="L7" i="1" s="1"/>
  <c r="O7" i="1" s="1"/>
  <c r="J8" i="1"/>
  <c r="L8" i="1" s="1"/>
  <c r="O8" i="1" s="1"/>
  <c r="J9" i="1"/>
  <c r="L9" i="1" s="1"/>
  <c r="O9" i="1" s="1"/>
  <c r="J10" i="1"/>
  <c r="L10" i="1" s="1"/>
  <c r="O10" i="1" s="1"/>
  <c r="J11" i="1"/>
  <c r="L11" i="1" s="1"/>
  <c r="O11" i="1" s="1"/>
  <c r="J12" i="1"/>
  <c r="L12" i="1" s="1"/>
  <c r="O12" i="1" s="1"/>
  <c r="J13" i="1"/>
  <c r="L13" i="1" s="1"/>
  <c r="O13" i="1" s="1"/>
  <c r="J14" i="1"/>
  <c r="L14" i="1" s="1"/>
  <c r="O14" i="1" s="1"/>
  <c r="J15" i="1"/>
  <c r="L15" i="1" s="1"/>
  <c r="O15" i="1" s="1"/>
  <c r="J16" i="1"/>
  <c r="L16" i="1" s="1"/>
  <c r="O16" i="1" s="1"/>
  <c r="J17" i="1"/>
  <c r="L17" i="1" s="1"/>
  <c r="O17" i="1" s="1"/>
  <c r="J18" i="1"/>
  <c r="L18" i="1" s="1"/>
  <c r="O18" i="1" s="1"/>
  <c r="J19" i="1"/>
  <c r="L19" i="1" s="1"/>
  <c r="O19" i="1" s="1"/>
  <c r="J20" i="1"/>
  <c r="L20" i="1" s="1"/>
  <c r="O20" i="1" s="1"/>
  <c r="J21" i="1"/>
  <c r="L21" i="1" s="1"/>
  <c r="O21" i="1" s="1"/>
  <c r="J22" i="1"/>
  <c r="L22" i="1" s="1"/>
  <c r="J23" i="1"/>
  <c r="L23" i="1" s="1"/>
  <c r="J24" i="1"/>
  <c r="L24" i="1" s="1"/>
  <c r="J25" i="1"/>
  <c r="L25" i="1" s="1"/>
  <c r="O2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K2" i="1"/>
  <c r="E6" i="1"/>
  <c r="E2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5" i="1"/>
  <c r="F5" i="1" s="1"/>
  <c r="G5" i="1" s="1"/>
  <c r="F16" i="1" l="1"/>
  <c r="G16" i="1" s="1"/>
  <c r="F8" i="1"/>
  <c r="G8" i="1" s="1"/>
  <c r="S4" i="1" s="1"/>
  <c r="F10" i="1"/>
  <c r="G10" i="1" s="1"/>
  <c r="P24" i="1"/>
  <c r="F12" i="1"/>
  <c r="G12" i="1" s="1"/>
  <c r="F18" i="1"/>
  <c r="G18" i="1" s="1"/>
  <c r="F6" i="1"/>
  <c r="G6" i="1" s="1"/>
  <c r="F15" i="1"/>
  <c r="G15" i="1" s="1"/>
  <c r="F13" i="1"/>
  <c r="G13" i="1" s="1"/>
  <c r="G20" i="1"/>
  <c r="F19" i="1"/>
  <c r="G19" i="1" s="1"/>
  <c r="F11" i="1"/>
  <c r="G11" i="1" s="1"/>
  <c r="F14" i="1"/>
  <c r="G14" i="1" s="1"/>
  <c r="F17" i="1"/>
  <c r="G17" i="1" s="1"/>
  <c r="F9" i="1"/>
  <c r="G9" i="1" s="1"/>
  <c r="M17" i="1"/>
  <c r="P17" i="1" s="1"/>
  <c r="N17" i="1"/>
  <c r="M9" i="1"/>
  <c r="P9" i="1" s="1"/>
  <c r="N9" i="1"/>
  <c r="M7" i="1"/>
  <c r="P7" i="1" s="1"/>
  <c r="N7" i="1"/>
  <c r="N14" i="1"/>
  <c r="M14" i="1"/>
  <c r="P14" i="1" s="1"/>
  <c r="N6" i="1"/>
  <c r="M6" i="1"/>
  <c r="P6" i="1" s="1"/>
  <c r="N16" i="1"/>
  <c r="M16" i="1"/>
  <c r="P16" i="1" s="1"/>
  <c r="M15" i="1"/>
  <c r="P15" i="1" s="1"/>
  <c r="N15" i="1"/>
  <c r="N21" i="1"/>
  <c r="M21" i="1"/>
  <c r="P21" i="1" s="1"/>
  <c r="N13" i="1"/>
  <c r="M13" i="1"/>
  <c r="P13" i="1" s="1"/>
  <c r="N5" i="1"/>
  <c r="M5" i="1"/>
  <c r="P5" i="1" s="1"/>
  <c r="M20" i="1"/>
  <c r="P20" i="1" s="1"/>
  <c r="N20" i="1"/>
  <c r="M12" i="1"/>
  <c r="P12" i="1" s="1"/>
  <c r="N12" i="1"/>
  <c r="N4" i="1"/>
  <c r="M4" i="1"/>
  <c r="P4" i="1" s="1"/>
  <c r="N19" i="1"/>
  <c r="M19" i="1"/>
  <c r="P19" i="1" s="1"/>
  <c r="N11" i="1"/>
  <c r="M11" i="1"/>
  <c r="P11" i="1" s="1"/>
  <c r="N3" i="1"/>
  <c r="M3" i="1"/>
  <c r="P3" i="1" s="1"/>
  <c r="N8" i="1"/>
  <c r="M8" i="1"/>
  <c r="P8" i="1" s="1"/>
  <c r="N2" i="1"/>
  <c r="M2" i="1"/>
  <c r="P2" i="1" s="1"/>
  <c r="M18" i="1"/>
  <c r="P18" i="1" s="1"/>
  <c r="N18" i="1"/>
  <c r="M10" i="1"/>
  <c r="P10" i="1" s="1"/>
  <c r="N10" i="1"/>
  <c r="F7" i="1"/>
  <c r="G7" i="1" s="1"/>
  <c r="S5" i="1" l="1"/>
  <c r="T2" i="1"/>
  <c r="S3" i="1"/>
  <c r="P25" i="1"/>
  <c r="P23" i="1"/>
</calcChain>
</file>

<file path=xl/sharedStrings.xml><?xml version="1.0" encoding="utf-8"?>
<sst xmlns="http://schemas.openxmlformats.org/spreadsheetml/2006/main" count="49" uniqueCount="37">
  <si>
    <t>t</t>
  </si>
  <si>
    <t>Year</t>
  </si>
  <si>
    <t>Quarter</t>
  </si>
  <si>
    <t>Claims #</t>
  </si>
  <si>
    <t>MA (4)</t>
  </si>
  <si>
    <t>CMA(4)</t>
  </si>
  <si>
    <t>S(t)*I(t)</t>
  </si>
  <si>
    <t>S(t)</t>
  </si>
  <si>
    <t>T(t)</t>
  </si>
  <si>
    <t>Predit</t>
  </si>
  <si>
    <t>Tt = CMA (4)</t>
  </si>
  <si>
    <r>
      <t xml:space="preserve">Ya = Tt * St * </t>
    </r>
    <r>
      <rPr>
        <b/>
        <sz val="11"/>
        <color rgb="FFFF0000"/>
        <rFont val="Calibri"/>
        <family val="2"/>
        <scheme val="minor"/>
      </rPr>
      <t xml:space="preserve">Ct </t>
    </r>
    <r>
      <rPr>
        <sz val="11"/>
        <color theme="1"/>
        <rFont val="Calibri"/>
        <family val="2"/>
        <scheme val="minor"/>
      </rPr>
      <t>* It</t>
    </r>
  </si>
  <si>
    <t>St*It = Ya / CMA(4)</t>
  </si>
  <si>
    <t>St</t>
  </si>
  <si>
    <t>Q ###</t>
  </si>
  <si>
    <t>Tt*It = Ya / St</t>
  </si>
  <si>
    <t>T(t)*I(t)</t>
  </si>
  <si>
    <t>Yp = Tt * St</t>
  </si>
  <si>
    <t>Error</t>
  </si>
  <si>
    <t>A Error</t>
  </si>
  <si>
    <t>MAE</t>
  </si>
  <si>
    <t>MAPE</t>
  </si>
  <si>
    <t>S Error</t>
  </si>
  <si>
    <t>RMSE</t>
  </si>
  <si>
    <t>A %Error</t>
  </si>
  <si>
    <t>It</t>
  </si>
  <si>
    <t>MA(4)</t>
  </si>
  <si>
    <t>St*It</t>
  </si>
  <si>
    <t>Ya=Tt*St*Ct*It</t>
  </si>
  <si>
    <t>Tt*It</t>
  </si>
  <si>
    <t>Tt</t>
  </si>
  <si>
    <t>Aerror</t>
  </si>
  <si>
    <t>Serror</t>
  </si>
  <si>
    <t>Q#</t>
  </si>
  <si>
    <t>Ya=Tt*St*It</t>
  </si>
  <si>
    <t>Pred(St*Tt)</t>
  </si>
  <si>
    <t>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</si>
</sst>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10" fontId="0" fillId="0" borderId="1" xfId="1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right"/>
    </xf>
    <xf numFmtId="10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right" vertical="center"/>
    </xf>
    <xf numFmtId="2" fontId="3" fillId="8" borderId="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3" borderId="1" xfId="0" applyFill="1" applyBorder="1" applyAlignment="1">
      <alignment horizontal="center" vertical="center"/>
    </xf>
    <xf numFmtId="10" fontId="0" fillId="0" borderId="0" xfId="1" applyNumberFormat="1" applyFont="1"/>
    <xf numFmtId="0" fontId="0" fillId="0" borderId="1" xfId="0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0" fontId="0" fillId="9" borderId="0" xfId="0" applyFill="1"/>
    <xf numFmtId="1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0" fillId="1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06216485125826E-2"/>
          <c:y val="0.19622377622377624"/>
          <c:w val="0.90790509444719791"/>
          <c:h val="0.7189358148413266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Auto!$D$2:$D$21</c:f>
              <c:numCache>
                <c:formatCode>General</c:formatCode>
                <c:ptCount val="20"/>
                <c:pt idx="0">
                  <c:v>29341</c:v>
                </c:pt>
                <c:pt idx="1">
                  <c:v>36145</c:v>
                </c:pt>
                <c:pt idx="2">
                  <c:v>42023</c:v>
                </c:pt>
                <c:pt idx="3">
                  <c:v>29991</c:v>
                </c:pt>
                <c:pt idx="4" formatCode="0">
                  <c:v>32134</c:v>
                </c:pt>
                <c:pt idx="5" formatCode="0">
                  <c:v>39658</c:v>
                </c:pt>
                <c:pt idx="6" formatCode="0">
                  <c:v>45809</c:v>
                </c:pt>
                <c:pt idx="7" formatCode="0">
                  <c:v>32963</c:v>
                </c:pt>
                <c:pt idx="8" formatCode="0">
                  <c:v>35553</c:v>
                </c:pt>
                <c:pt idx="9" formatCode="0">
                  <c:v>43957</c:v>
                </c:pt>
                <c:pt idx="10" formatCode="0">
                  <c:v>50449</c:v>
                </c:pt>
                <c:pt idx="11" formatCode="0">
                  <c:v>36598</c:v>
                </c:pt>
                <c:pt idx="12" formatCode="0">
                  <c:v>39695</c:v>
                </c:pt>
                <c:pt idx="13" formatCode="0">
                  <c:v>49166</c:v>
                </c:pt>
                <c:pt idx="14" formatCode="0">
                  <c:v>56069</c:v>
                </c:pt>
                <c:pt idx="15" formatCode="0">
                  <c:v>41005</c:v>
                </c:pt>
                <c:pt idx="16" formatCode="0">
                  <c:v>44764</c:v>
                </c:pt>
                <c:pt idx="17" formatCode="0">
                  <c:v>55543</c:v>
                </c:pt>
                <c:pt idx="18" formatCode="0">
                  <c:v>62944</c:v>
                </c:pt>
                <c:pt idx="19" formatCode="0">
                  <c:v>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4-4CF0-8E36-260D0426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753392"/>
        <c:axId val="831753712"/>
      </c:lineChart>
      <c:catAx>
        <c:axId val="83175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53712"/>
        <c:crosses val="autoZero"/>
        <c:auto val="1"/>
        <c:lblAlgn val="ctr"/>
        <c:lblOffset val="100"/>
        <c:noMultiLvlLbl val="0"/>
      </c:catAx>
      <c:valAx>
        <c:axId val="8317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Working_predictions!$H$1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Working_predictions!$H$2:$H$21</c:f>
              <c:numCache>
                <c:formatCode>General</c:formatCode>
                <c:ptCount val="20"/>
                <c:pt idx="0">
                  <c:v>0.91348993066525952</c:v>
                </c:pt>
                <c:pt idx="1">
                  <c:v>1.097579625334788</c:v>
                </c:pt>
                <c:pt idx="2">
                  <c:v>1.2228301110024196</c:v>
                </c:pt>
                <c:pt idx="3">
                  <c:v>0.86699800612685607</c:v>
                </c:pt>
                <c:pt idx="4">
                  <c:v>0.91348993066525952</c:v>
                </c:pt>
                <c:pt idx="5">
                  <c:v>1.097579625334788</c:v>
                </c:pt>
                <c:pt idx="6">
                  <c:v>1.2228301110024196</c:v>
                </c:pt>
                <c:pt idx="7">
                  <c:v>0.86699800612685607</c:v>
                </c:pt>
                <c:pt idx="8">
                  <c:v>0.91348993066525952</c:v>
                </c:pt>
                <c:pt idx="9">
                  <c:v>1.097579625334788</c:v>
                </c:pt>
                <c:pt idx="10">
                  <c:v>1.2228301110024196</c:v>
                </c:pt>
                <c:pt idx="11">
                  <c:v>0.86699800612685607</c:v>
                </c:pt>
                <c:pt idx="12">
                  <c:v>0.91348993066525952</c:v>
                </c:pt>
                <c:pt idx="13">
                  <c:v>1.097579625334788</c:v>
                </c:pt>
                <c:pt idx="14">
                  <c:v>1.2228301110024196</c:v>
                </c:pt>
                <c:pt idx="15">
                  <c:v>0.86699800612685607</c:v>
                </c:pt>
                <c:pt idx="16">
                  <c:v>0.91348993066525952</c:v>
                </c:pt>
                <c:pt idx="17">
                  <c:v>1.097579625334788</c:v>
                </c:pt>
                <c:pt idx="18">
                  <c:v>1.2228301110024196</c:v>
                </c:pt>
                <c:pt idx="19">
                  <c:v>0.86699800612685607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A-4BAA-AC1D-DAAC3AD71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50095"/>
        <c:axId val="1720540943"/>
      </c:lineChart>
      <c:catAx>
        <c:axId val="1720550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40943"/>
        <c:crosses val="autoZero"/>
        <c:auto val="1"/>
        <c:lblAlgn val="ctr"/>
        <c:lblOffset val="100"/>
        <c:noMultiLvlLbl val="0"/>
      </c:catAx>
      <c:valAx>
        <c:axId val="17205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5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Working_predictions!$I$1</c:f>
              <c:strCache>
                <c:ptCount val="1"/>
                <c:pt idx="0">
                  <c:v>Tt*It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397856517935259E-2"/>
                  <c:y val="-0.16478455818022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Working_predictions!$I$2:$I$21</c:f>
              <c:numCache>
                <c:formatCode>0</c:formatCode>
                <c:ptCount val="20"/>
                <c:pt idx="0">
                  <c:v>32119.675340736467</c:v>
                </c:pt>
                <c:pt idx="1">
                  <c:v>32931.551539119464</c:v>
                </c:pt>
                <c:pt idx="2">
                  <c:v>34365.362466869163</c:v>
                </c:pt>
                <c:pt idx="3">
                  <c:v>34591.775053761572</c:v>
                </c:pt>
                <c:pt idx="4">
                  <c:v>35177.180307393261</c:v>
                </c:pt>
                <c:pt idx="5">
                  <c:v>36132.230486606713</c:v>
                </c:pt>
                <c:pt idx="6">
                  <c:v>37461.458944977974</c:v>
                </c:pt>
                <c:pt idx="7">
                  <c:v>38019.695278488303</c:v>
                </c:pt>
                <c:pt idx="8">
                  <c:v>38919.969237217665</c:v>
                </c:pt>
                <c:pt idx="9">
                  <c:v>40049.030599116726</c:v>
                </c:pt>
                <c:pt idx="10">
                  <c:v>41255.935347097598</c:v>
                </c:pt>
                <c:pt idx="11">
                  <c:v>42212.323144195456</c:v>
                </c:pt>
                <c:pt idx="12">
                  <c:v>43454.228303416174</c:v>
                </c:pt>
                <c:pt idx="13">
                  <c:v>44794.927734744706</c:v>
                </c:pt>
                <c:pt idx="14">
                  <c:v>45851.831334147661</c:v>
                </c:pt>
                <c:pt idx="15">
                  <c:v>47295.379816594752</c:v>
                </c:pt>
                <c:pt idx="16">
                  <c:v>49003.27688056737</c:v>
                </c:pt>
                <c:pt idx="17">
                  <c:v>50604.984565979037</c:v>
                </c:pt>
                <c:pt idx="18">
                  <c:v>51474.035054960674</c:v>
                </c:pt>
                <c:pt idx="19">
                  <c:v>53519.154221919598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7-453F-8142-D9F891D11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163343"/>
        <c:axId val="1829165839"/>
      </c:scatterChart>
      <c:valAx>
        <c:axId val="182916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65839"/>
        <c:crosses val="autoZero"/>
        <c:crossBetween val="midCat"/>
      </c:valAx>
      <c:valAx>
        <c:axId val="18291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6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Working_predictions!$K$1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Working_predictions!$K$2:$K$21</c:f>
              <c:numCache>
                <c:formatCode>0</c:formatCode>
                <c:ptCount val="20"/>
                <c:pt idx="0">
                  <c:v>1108.5753407364682</c:v>
                </c:pt>
                <c:pt idx="1">
                  <c:v>820.35153911946327</c:v>
                </c:pt>
                <c:pt idx="2">
                  <c:v>1154.0624668691598</c:v>
                </c:pt>
                <c:pt idx="3">
                  <c:v>280.3750537615706</c:v>
                </c:pt>
                <c:pt idx="4">
                  <c:v>-234.31969260673941</c:v>
                </c:pt>
                <c:pt idx="5">
                  <c:v>-379.36951339328516</c:v>
                </c:pt>
                <c:pt idx="6">
                  <c:v>-150.24105502202292</c:v>
                </c:pt>
                <c:pt idx="7">
                  <c:v>-692.10472151169961</c:v>
                </c:pt>
                <c:pt idx="8">
                  <c:v>-891.93076278233639</c:v>
                </c:pt>
                <c:pt idx="9">
                  <c:v>-862.96940088327392</c:v>
                </c:pt>
                <c:pt idx="10">
                  <c:v>-756.16465290240012</c:v>
                </c:pt>
                <c:pt idx="11">
                  <c:v>-899.87685580454126</c:v>
                </c:pt>
                <c:pt idx="12">
                  <c:v>-758.07169658382918</c:v>
                </c:pt>
                <c:pt idx="13">
                  <c:v>-517.47226525528822</c:v>
                </c:pt>
                <c:pt idx="14">
                  <c:v>-560.66866585233947</c:v>
                </c:pt>
                <c:pt idx="15">
                  <c:v>-217.22018340524664</c:v>
                </c:pt>
                <c:pt idx="16">
                  <c:v>390.57688056737243</c:v>
                </c:pt>
                <c:pt idx="17">
                  <c:v>892.18456597903423</c:v>
                </c:pt>
                <c:pt idx="18">
                  <c:v>661.13505496067955</c:v>
                </c:pt>
                <c:pt idx="19">
                  <c:v>1606.1542219195981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6-44E6-8CE2-BD7471083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121711"/>
        <c:axId val="1717122127"/>
      </c:lineChart>
      <c:catAx>
        <c:axId val="171712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22127"/>
        <c:crosses val="autoZero"/>
        <c:auto val="1"/>
        <c:lblAlgn val="ctr"/>
        <c:lblOffset val="100"/>
        <c:noMultiLvlLbl val="0"/>
      </c:catAx>
      <c:valAx>
        <c:axId val="171712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Working_predictions!$L$1</c:f>
              <c:strCache>
                <c:ptCount val="1"/>
                <c:pt idx="0">
                  <c:v>Pred(St*Tt)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Working_predictions!$L$2:$L$25</c:f>
              <c:numCache>
                <c:formatCode>0</c:formatCode>
                <c:ptCount val="24"/>
                <c:pt idx="0">
                  <c:v>28328.32758885343</c:v>
                </c:pt>
                <c:pt idx="1">
                  <c:v>35244.598865050444</c:v>
                </c:pt>
                <c:pt idx="2">
                  <c:v>40611.777665534661</c:v>
                </c:pt>
                <c:pt idx="3">
                  <c:v>29747.91538742101</c:v>
                </c:pt>
                <c:pt idx="4">
                  <c:v>32348.048679752839</c:v>
                </c:pt>
                <c:pt idx="5">
                  <c:v>40074.388248373645</c:v>
                </c:pt>
                <c:pt idx="6">
                  <c:v>45992.719285989697</c:v>
                </c:pt>
                <c:pt idx="7">
                  <c:v>33563.053413581627</c:v>
                </c:pt>
                <c:pt idx="8">
                  <c:v>36367.769770652245</c:v>
                </c:pt>
                <c:pt idx="9">
                  <c:v>44904.177631696846</c:v>
                </c:pt>
                <c:pt idx="10">
                  <c:v>51373.660906444748</c:v>
                </c:pt>
                <c:pt idx="11">
                  <c:v>37378.191439742244</c:v>
                </c:pt>
                <c:pt idx="12">
                  <c:v>40387.490861551654</c:v>
                </c:pt>
                <c:pt idx="13">
                  <c:v>49733.96701502004</c:v>
                </c:pt>
                <c:pt idx="14">
                  <c:v>56754.602526899798</c:v>
                </c:pt>
                <c:pt idx="15">
                  <c:v>41193.329465902862</c:v>
                </c:pt>
                <c:pt idx="16">
                  <c:v>44407.211952451056</c:v>
                </c:pt>
                <c:pt idx="17">
                  <c:v>54563.756398343256</c:v>
                </c:pt>
                <c:pt idx="18">
                  <c:v>62135.544147354834</c:v>
                </c:pt>
                <c:pt idx="19">
                  <c:v>45008.467492063479</c:v>
                </c:pt>
                <c:pt idx="20">
                  <c:v>48426.933043350466</c:v>
                </c:pt>
                <c:pt idx="21">
                  <c:v>59393.545781666449</c:v>
                </c:pt>
                <c:pt idx="22">
                  <c:v>67516.485767809892</c:v>
                </c:pt>
                <c:pt idx="23">
                  <c:v>48823.605518224089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1-4F02-AD92-301F4210B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117007"/>
        <c:axId val="1831113263"/>
      </c:lineChart>
      <c:catAx>
        <c:axId val="18311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13263"/>
        <c:crosses val="autoZero"/>
        <c:auto val="1"/>
        <c:lblAlgn val="ctr"/>
        <c:lblOffset val="100"/>
        <c:noMultiLvlLbl val="0"/>
      </c:catAx>
      <c:valAx>
        <c:axId val="18311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1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Future Prediction</a:t>
            </a:r>
            <a:r>
              <a:rPr lang="en-GB" baseline="0"/>
              <a:t> of Insurance Claims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Working_predictions!$D$1</c:f>
              <c:strCache>
                <c:ptCount val="1"/>
                <c:pt idx="0">
                  <c:v>Claims #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Working_predictions!$B$2:$C$25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Working_predictions!$D$2:$D$25</c:f>
              <c:numCache>
                <c:formatCode>General</c:formatCode>
                <c:ptCount val="24"/>
                <c:pt idx="0">
                  <c:v>29341</c:v>
                </c:pt>
                <c:pt idx="1">
                  <c:v>36145</c:v>
                </c:pt>
                <c:pt idx="2">
                  <c:v>42023</c:v>
                </c:pt>
                <c:pt idx="3">
                  <c:v>29991</c:v>
                </c:pt>
                <c:pt idx="4" formatCode="0">
                  <c:v>32134</c:v>
                </c:pt>
                <c:pt idx="5" formatCode="0">
                  <c:v>39658</c:v>
                </c:pt>
                <c:pt idx="6" formatCode="0">
                  <c:v>45809</c:v>
                </c:pt>
                <c:pt idx="7" formatCode="0">
                  <c:v>32963</c:v>
                </c:pt>
                <c:pt idx="8" formatCode="0">
                  <c:v>35553</c:v>
                </c:pt>
                <c:pt idx="9" formatCode="0">
                  <c:v>43957</c:v>
                </c:pt>
                <c:pt idx="10" formatCode="0">
                  <c:v>50449</c:v>
                </c:pt>
                <c:pt idx="11" formatCode="0">
                  <c:v>36598</c:v>
                </c:pt>
                <c:pt idx="12" formatCode="0">
                  <c:v>39695</c:v>
                </c:pt>
                <c:pt idx="13" formatCode="0">
                  <c:v>49166</c:v>
                </c:pt>
                <c:pt idx="14" formatCode="0">
                  <c:v>56069</c:v>
                </c:pt>
                <c:pt idx="15" formatCode="0">
                  <c:v>41005</c:v>
                </c:pt>
                <c:pt idx="16" formatCode="0">
                  <c:v>44764</c:v>
                </c:pt>
                <c:pt idx="17" formatCode="0">
                  <c:v>55543</c:v>
                </c:pt>
                <c:pt idx="18" formatCode="0">
                  <c:v>62944</c:v>
                </c:pt>
                <c:pt idx="19" formatCode="0">
                  <c:v>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C-4F8E-A20F-F56BD6FF3977}"/>
            </c:ext>
          </c:extLst>
        </c:ser>
        <c:ser>
          <c:idx val="0"/>
          <c:order val="1"/>
          <c:tx>
            <c:strRef>
              <c:f>Working_predictions!$L$1</c:f>
              <c:strCache>
                <c:ptCount val="1"/>
                <c:pt idx="0">
                  <c:v>Pred(St*Tt)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Working_predictions!$B$2:$C$25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Working_predictions!$L$2:$L$25</c:f>
              <c:numCache>
                <c:formatCode>0</c:formatCode>
                <c:ptCount val="24"/>
                <c:pt idx="0">
                  <c:v>28328.32758885343</c:v>
                </c:pt>
                <c:pt idx="1">
                  <c:v>35244.598865050444</c:v>
                </c:pt>
                <c:pt idx="2">
                  <c:v>40611.777665534661</c:v>
                </c:pt>
                <c:pt idx="3">
                  <c:v>29747.91538742101</c:v>
                </c:pt>
                <c:pt idx="4">
                  <c:v>32348.048679752839</c:v>
                </c:pt>
                <c:pt idx="5">
                  <c:v>40074.388248373645</c:v>
                </c:pt>
                <c:pt idx="6">
                  <c:v>45992.719285989697</c:v>
                </c:pt>
                <c:pt idx="7">
                  <c:v>33563.053413581627</c:v>
                </c:pt>
                <c:pt idx="8">
                  <c:v>36367.769770652245</c:v>
                </c:pt>
                <c:pt idx="9">
                  <c:v>44904.177631696846</c:v>
                </c:pt>
                <c:pt idx="10">
                  <c:v>51373.660906444748</c:v>
                </c:pt>
                <c:pt idx="11">
                  <c:v>37378.191439742244</c:v>
                </c:pt>
                <c:pt idx="12">
                  <c:v>40387.490861551654</c:v>
                </c:pt>
                <c:pt idx="13">
                  <c:v>49733.96701502004</c:v>
                </c:pt>
                <c:pt idx="14">
                  <c:v>56754.602526899798</c:v>
                </c:pt>
                <c:pt idx="15">
                  <c:v>41193.329465902862</c:v>
                </c:pt>
                <c:pt idx="16">
                  <c:v>44407.211952451056</c:v>
                </c:pt>
                <c:pt idx="17">
                  <c:v>54563.756398343256</c:v>
                </c:pt>
                <c:pt idx="18">
                  <c:v>62135.544147354834</c:v>
                </c:pt>
                <c:pt idx="19">
                  <c:v>45008.467492063479</c:v>
                </c:pt>
                <c:pt idx="20">
                  <c:v>48426.933043350466</c:v>
                </c:pt>
                <c:pt idx="21">
                  <c:v>59393.545781666449</c:v>
                </c:pt>
                <c:pt idx="22">
                  <c:v>67516.485767809892</c:v>
                </c:pt>
                <c:pt idx="23">
                  <c:v>48823.605518224089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4C-4F8E-A20F-F56BD6FF3977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4075103"/>
        <c:axId val="1824071775"/>
      </c:lineChart>
      <c:catAx>
        <c:axId val="182407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Quarterly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71775"/>
        <c:crosses val="autoZero"/>
        <c:auto val="1"/>
        <c:lblAlgn val="ctr"/>
        <c:lblOffset val="100"/>
        <c:noMultiLvlLbl val="0"/>
      </c:catAx>
      <c:valAx>
        <c:axId val="18240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Claims Numbers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7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741994750656171"/>
                  <c:y val="-1.66364100320793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Auto!$I$2:$I$21</c:f>
              <c:numCache>
                <c:formatCode>0</c:formatCode>
                <c:ptCount val="20"/>
                <c:pt idx="0">
                  <c:v>32119.675340736467</c:v>
                </c:pt>
                <c:pt idx="1">
                  <c:v>32931.551539119464</c:v>
                </c:pt>
                <c:pt idx="2">
                  <c:v>34365.362466869163</c:v>
                </c:pt>
                <c:pt idx="3">
                  <c:v>34591.775053761572</c:v>
                </c:pt>
                <c:pt idx="4">
                  <c:v>35177.180307393261</c:v>
                </c:pt>
                <c:pt idx="5">
                  <c:v>36132.230486606713</c:v>
                </c:pt>
                <c:pt idx="6">
                  <c:v>37461.458944977974</c:v>
                </c:pt>
                <c:pt idx="7">
                  <c:v>38019.695278488303</c:v>
                </c:pt>
                <c:pt idx="8">
                  <c:v>38919.969237217665</c:v>
                </c:pt>
                <c:pt idx="9">
                  <c:v>40049.030599116726</c:v>
                </c:pt>
                <c:pt idx="10">
                  <c:v>41255.935347097598</c:v>
                </c:pt>
                <c:pt idx="11">
                  <c:v>42212.323144195456</c:v>
                </c:pt>
                <c:pt idx="12">
                  <c:v>43454.228303416174</c:v>
                </c:pt>
                <c:pt idx="13">
                  <c:v>44794.927734744706</c:v>
                </c:pt>
                <c:pt idx="14">
                  <c:v>45851.831334147661</c:v>
                </c:pt>
                <c:pt idx="15">
                  <c:v>47295.379816594752</c:v>
                </c:pt>
                <c:pt idx="16">
                  <c:v>49003.27688056737</c:v>
                </c:pt>
                <c:pt idx="17">
                  <c:v>50604.984565979037</c:v>
                </c:pt>
                <c:pt idx="18">
                  <c:v>51474.035054960674</c:v>
                </c:pt>
                <c:pt idx="19">
                  <c:v>53519.154221919598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5-4B28-818E-F7F61EB5A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977864"/>
        <c:axId val="676981384"/>
      </c:lineChart>
      <c:catAx>
        <c:axId val="676977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1384"/>
        <c:crosses val="autoZero"/>
        <c:auto val="1"/>
        <c:lblAlgn val="ctr"/>
        <c:lblOffset val="100"/>
        <c:noMultiLvlLbl val="0"/>
      </c:catAx>
      <c:valAx>
        <c:axId val="67698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7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/>
              <a:t>Auto claims Prediction Analysis</a:t>
            </a:r>
          </a:p>
        </c:rich>
      </c:tx>
      <c:layout>
        <c:manualLayout>
          <c:xMode val="edge"/>
          <c:yMode val="edge"/>
          <c:x val="0.3848231786214853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Auto!$B$2:$C$25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Auto!$L$2:$L$25</c:f>
              <c:numCache>
                <c:formatCode>0</c:formatCode>
                <c:ptCount val="24"/>
                <c:pt idx="0">
                  <c:v>28328.32758885343</c:v>
                </c:pt>
                <c:pt idx="1">
                  <c:v>35244.598865050444</c:v>
                </c:pt>
                <c:pt idx="2">
                  <c:v>40611.777665534661</c:v>
                </c:pt>
                <c:pt idx="3">
                  <c:v>29747.91538742101</c:v>
                </c:pt>
                <c:pt idx="4">
                  <c:v>32348.048679752839</c:v>
                </c:pt>
                <c:pt idx="5">
                  <c:v>40074.388248373645</c:v>
                </c:pt>
                <c:pt idx="6">
                  <c:v>45992.719285989697</c:v>
                </c:pt>
                <c:pt idx="7">
                  <c:v>33563.053413581627</c:v>
                </c:pt>
                <c:pt idx="8">
                  <c:v>36367.769770652245</c:v>
                </c:pt>
                <c:pt idx="9">
                  <c:v>44904.177631696846</c:v>
                </c:pt>
                <c:pt idx="10">
                  <c:v>51373.660906444748</c:v>
                </c:pt>
                <c:pt idx="11">
                  <c:v>37378.191439742244</c:v>
                </c:pt>
                <c:pt idx="12">
                  <c:v>40387.490861551654</c:v>
                </c:pt>
                <c:pt idx="13">
                  <c:v>49733.96701502004</c:v>
                </c:pt>
                <c:pt idx="14">
                  <c:v>56754.602526899798</c:v>
                </c:pt>
                <c:pt idx="15">
                  <c:v>41193.329465902862</c:v>
                </c:pt>
                <c:pt idx="16">
                  <c:v>44407.211952451056</c:v>
                </c:pt>
                <c:pt idx="17">
                  <c:v>54563.756398343256</c:v>
                </c:pt>
                <c:pt idx="18">
                  <c:v>62135.544147354834</c:v>
                </c:pt>
                <c:pt idx="19">
                  <c:v>45008.467492063479</c:v>
                </c:pt>
                <c:pt idx="20">
                  <c:v>48426.933043350466</c:v>
                </c:pt>
                <c:pt idx="21">
                  <c:v>59393.545781666449</c:v>
                </c:pt>
                <c:pt idx="22">
                  <c:v>67516.485767809892</c:v>
                </c:pt>
                <c:pt idx="23">
                  <c:v>48823.605518224089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8-451E-9A63-B744B6CB80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Auto!$B$2:$C$25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Auto!$D$2:$D$25</c:f>
              <c:numCache>
                <c:formatCode>General</c:formatCode>
                <c:ptCount val="24"/>
                <c:pt idx="0">
                  <c:v>29341</c:v>
                </c:pt>
                <c:pt idx="1">
                  <c:v>36145</c:v>
                </c:pt>
                <c:pt idx="2">
                  <c:v>42023</c:v>
                </c:pt>
                <c:pt idx="3">
                  <c:v>29991</c:v>
                </c:pt>
                <c:pt idx="4" formatCode="0">
                  <c:v>32134</c:v>
                </c:pt>
                <c:pt idx="5" formatCode="0">
                  <c:v>39658</c:v>
                </c:pt>
                <c:pt idx="6" formatCode="0">
                  <c:v>45809</c:v>
                </c:pt>
                <c:pt idx="7" formatCode="0">
                  <c:v>32963</c:v>
                </c:pt>
                <c:pt idx="8" formatCode="0">
                  <c:v>35553</c:v>
                </c:pt>
                <c:pt idx="9" formatCode="0">
                  <c:v>43957</c:v>
                </c:pt>
                <c:pt idx="10" formatCode="0">
                  <c:v>50449</c:v>
                </c:pt>
                <c:pt idx="11" formatCode="0">
                  <c:v>36598</c:v>
                </c:pt>
                <c:pt idx="12" formatCode="0">
                  <c:v>39695</c:v>
                </c:pt>
                <c:pt idx="13" formatCode="0">
                  <c:v>49166</c:v>
                </c:pt>
                <c:pt idx="14" formatCode="0">
                  <c:v>56069</c:v>
                </c:pt>
                <c:pt idx="15" formatCode="0">
                  <c:v>41005</c:v>
                </c:pt>
                <c:pt idx="16" formatCode="0">
                  <c:v>44764</c:v>
                </c:pt>
                <c:pt idx="17" formatCode="0">
                  <c:v>55543</c:v>
                </c:pt>
                <c:pt idx="18" formatCode="0">
                  <c:v>62944</c:v>
                </c:pt>
                <c:pt idx="19" formatCode="0">
                  <c:v>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8-451E-9A63-B744B6CB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971784"/>
        <c:axId val="676971144"/>
      </c:lineChart>
      <c:catAx>
        <c:axId val="67697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71144"/>
        <c:crosses val="autoZero"/>
        <c:auto val="1"/>
        <c:lblAlgn val="ctr"/>
        <c:lblOffset val="100"/>
        <c:noMultiLvlLbl val="0"/>
      </c:catAx>
      <c:valAx>
        <c:axId val="67697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Auto Claims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7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Auto!$H$2:$H$25</c:f>
              <c:numCache>
                <c:formatCode>0.0000</c:formatCode>
                <c:ptCount val="24"/>
                <c:pt idx="0">
                  <c:v>0.91348993066525952</c:v>
                </c:pt>
                <c:pt idx="1">
                  <c:v>1.097579625334788</c:v>
                </c:pt>
                <c:pt idx="2">
                  <c:v>1.2228301110024196</c:v>
                </c:pt>
                <c:pt idx="3">
                  <c:v>0.86699800612685607</c:v>
                </c:pt>
                <c:pt idx="4">
                  <c:v>0.91348993066525952</c:v>
                </c:pt>
                <c:pt idx="5">
                  <c:v>1.097579625334788</c:v>
                </c:pt>
                <c:pt idx="6">
                  <c:v>1.2228301110024196</c:v>
                </c:pt>
                <c:pt idx="7">
                  <c:v>0.86699800612685607</c:v>
                </c:pt>
                <c:pt idx="8">
                  <c:v>0.91348993066525952</c:v>
                </c:pt>
                <c:pt idx="9">
                  <c:v>1.097579625334788</c:v>
                </c:pt>
                <c:pt idx="10">
                  <c:v>1.2228301110024196</c:v>
                </c:pt>
                <c:pt idx="11">
                  <c:v>0.86699800612685607</c:v>
                </c:pt>
                <c:pt idx="12">
                  <c:v>0.91348993066525952</c:v>
                </c:pt>
                <c:pt idx="13">
                  <c:v>1.097579625334788</c:v>
                </c:pt>
                <c:pt idx="14">
                  <c:v>1.2228301110024196</c:v>
                </c:pt>
                <c:pt idx="15">
                  <c:v>0.86699800612685607</c:v>
                </c:pt>
                <c:pt idx="16">
                  <c:v>0.91348993066525952</c:v>
                </c:pt>
                <c:pt idx="17">
                  <c:v>1.097579625334788</c:v>
                </c:pt>
                <c:pt idx="18">
                  <c:v>1.2228301110024196</c:v>
                </c:pt>
                <c:pt idx="19">
                  <c:v>0.86699800612685607</c:v>
                </c:pt>
                <c:pt idx="20">
                  <c:v>0.91348993066525952</c:v>
                </c:pt>
                <c:pt idx="21">
                  <c:v>1.097579625334788</c:v>
                </c:pt>
                <c:pt idx="22">
                  <c:v>1.2228301110024196</c:v>
                </c:pt>
                <c:pt idx="23">
                  <c:v>0.86699800612685607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5-409B-9BB4-217729038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419912"/>
        <c:axId val="668424072"/>
      </c:lineChart>
      <c:catAx>
        <c:axId val="668419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24072"/>
        <c:crosses val="autoZero"/>
        <c:auto val="1"/>
        <c:lblAlgn val="ctr"/>
        <c:lblOffset val="100"/>
        <c:noMultiLvlLbl val="0"/>
      </c:catAx>
      <c:valAx>
        <c:axId val="66842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1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Auto!$J$2:$J$25</c:f>
              <c:numCache>
                <c:formatCode>0</c:formatCode>
                <c:ptCount val="24"/>
                <c:pt idx="0">
                  <c:v>31011.1</c:v>
                </c:pt>
                <c:pt idx="1">
                  <c:v>32111.200000000001</c:v>
                </c:pt>
                <c:pt idx="2">
                  <c:v>33211.300000000003</c:v>
                </c:pt>
                <c:pt idx="3">
                  <c:v>34311.4</c:v>
                </c:pt>
                <c:pt idx="4">
                  <c:v>35411.5</c:v>
                </c:pt>
                <c:pt idx="5">
                  <c:v>36511.599999999999</c:v>
                </c:pt>
                <c:pt idx="6">
                  <c:v>37611.699999999997</c:v>
                </c:pt>
                <c:pt idx="7">
                  <c:v>38711.800000000003</c:v>
                </c:pt>
                <c:pt idx="8">
                  <c:v>39811.9</c:v>
                </c:pt>
                <c:pt idx="9">
                  <c:v>40912</c:v>
                </c:pt>
                <c:pt idx="10">
                  <c:v>42012.1</c:v>
                </c:pt>
                <c:pt idx="11">
                  <c:v>43112.2</c:v>
                </c:pt>
                <c:pt idx="12">
                  <c:v>44212.3</c:v>
                </c:pt>
                <c:pt idx="13">
                  <c:v>45312.399999999994</c:v>
                </c:pt>
                <c:pt idx="14">
                  <c:v>46412.5</c:v>
                </c:pt>
                <c:pt idx="15">
                  <c:v>47512.6</c:v>
                </c:pt>
                <c:pt idx="16">
                  <c:v>48612.7</c:v>
                </c:pt>
                <c:pt idx="17">
                  <c:v>49712.800000000003</c:v>
                </c:pt>
                <c:pt idx="18">
                  <c:v>50812.899999999994</c:v>
                </c:pt>
                <c:pt idx="19">
                  <c:v>51913</c:v>
                </c:pt>
                <c:pt idx="20">
                  <c:v>53013.1</c:v>
                </c:pt>
                <c:pt idx="21">
                  <c:v>54113.2</c:v>
                </c:pt>
                <c:pt idx="22">
                  <c:v>55213.3</c:v>
                </c:pt>
                <c:pt idx="23">
                  <c:v>56313.399999999994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D-4D74-9F9D-770897A6D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894192"/>
        <c:axId val="717896432"/>
      </c:lineChart>
      <c:catAx>
        <c:axId val="71789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96432"/>
        <c:crosses val="autoZero"/>
        <c:auto val="1"/>
        <c:lblAlgn val="ctr"/>
        <c:lblOffset val="100"/>
        <c:noMultiLvlLbl val="0"/>
      </c:catAx>
      <c:valAx>
        <c:axId val="7178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9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Auto!$K$2:$K$21</c:f>
              <c:numCache>
                <c:formatCode>0</c:formatCode>
                <c:ptCount val="20"/>
                <c:pt idx="0">
                  <c:v>1108.5753407364682</c:v>
                </c:pt>
                <c:pt idx="1">
                  <c:v>820.35153911946327</c:v>
                </c:pt>
                <c:pt idx="2">
                  <c:v>1154.0624668691598</c:v>
                </c:pt>
                <c:pt idx="3">
                  <c:v>280.3750537615706</c:v>
                </c:pt>
                <c:pt idx="4">
                  <c:v>-234.31969260673941</c:v>
                </c:pt>
                <c:pt idx="5">
                  <c:v>-379.36951339328516</c:v>
                </c:pt>
                <c:pt idx="6">
                  <c:v>-150.24105502202292</c:v>
                </c:pt>
                <c:pt idx="7">
                  <c:v>-692.10472151169961</c:v>
                </c:pt>
                <c:pt idx="8">
                  <c:v>-891.93076278233639</c:v>
                </c:pt>
                <c:pt idx="9">
                  <c:v>-862.96940088327392</c:v>
                </c:pt>
                <c:pt idx="10">
                  <c:v>-756.16465290240012</c:v>
                </c:pt>
                <c:pt idx="11">
                  <c:v>-899.87685580454126</c:v>
                </c:pt>
                <c:pt idx="12">
                  <c:v>-758.07169658382918</c:v>
                </c:pt>
                <c:pt idx="13">
                  <c:v>-517.47226525528822</c:v>
                </c:pt>
                <c:pt idx="14">
                  <c:v>-560.66866585233947</c:v>
                </c:pt>
                <c:pt idx="15">
                  <c:v>-217.22018340524664</c:v>
                </c:pt>
                <c:pt idx="16">
                  <c:v>390.57688056737243</c:v>
                </c:pt>
                <c:pt idx="17">
                  <c:v>892.18456597903423</c:v>
                </c:pt>
                <c:pt idx="18">
                  <c:v>661.13505496067955</c:v>
                </c:pt>
                <c:pt idx="19">
                  <c:v>1606.1542219195981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E-489E-B93F-3C119F641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603016"/>
        <c:axId val="698603336"/>
      </c:lineChart>
      <c:catAx>
        <c:axId val="698603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03336"/>
        <c:crosses val="autoZero"/>
        <c:auto val="1"/>
        <c:lblAlgn val="ctr"/>
        <c:lblOffset val="100"/>
        <c:noMultiLvlLbl val="0"/>
      </c:catAx>
      <c:valAx>
        <c:axId val="69860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0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Auto!$I$1</c:f>
              <c:strCache>
                <c:ptCount val="1"/>
                <c:pt idx="0">
                  <c:v>T(t)*I(t)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953412073490812E-2"/>
                  <c:y val="-0.15089566929133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Auto!$I$2:$I$21</c:f>
              <c:numCache>
                <c:formatCode>0</c:formatCode>
                <c:ptCount val="20"/>
                <c:pt idx="0">
                  <c:v>32119.675340736467</c:v>
                </c:pt>
                <c:pt idx="1">
                  <c:v>32931.551539119464</c:v>
                </c:pt>
                <c:pt idx="2">
                  <c:v>34365.362466869163</c:v>
                </c:pt>
                <c:pt idx="3">
                  <c:v>34591.775053761572</c:v>
                </c:pt>
                <c:pt idx="4">
                  <c:v>35177.180307393261</c:v>
                </c:pt>
                <c:pt idx="5">
                  <c:v>36132.230486606713</c:v>
                </c:pt>
                <c:pt idx="6">
                  <c:v>37461.458944977974</c:v>
                </c:pt>
                <c:pt idx="7">
                  <c:v>38019.695278488303</c:v>
                </c:pt>
                <c:pt idx="8">
                  <c:v>38919.969237217665</c:v>
                </c:pt>
                <c:pt idx="9">
                  <c:v>40049.030599116726</c:v>
                </c:pt>
                <c:pt idx="10">
                  <c:v>41255.935347097598</c:v>
                </c:pt>
                <c:pt idx="11">
                  <c:v>42212.323144195456</c:v>
                </c:pt>
                <c:pt idx="12">
                  <c:v>43454.228303416174</c:v>
                </c:pt>
                <c:pt idx="13">
                  <c:v>44794.927734744706</c:v>
                </c:pt>
                <c:pt idx="14">
                  <c:v>45851.831334147661</c:v>
                </c:pt>
                <c:pt idx="15">
                  <c:v>47295.379816594752</c:v>
                </c:pt>
                <c:pt idx="16">
                  <c:v>49003.27688056737</c:v>
                </c:pt>
                <c:pt idx="17">
                  <c:v>50604.984565979037</c:v>
                </c:pt>
                <c:pt idx="18">
                  <c:v>51474.035054960674</c:v>
                </c:pt>
                <c:pt idx="19">
                  <c:v>53519.154221919598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B-47B6-955E-D417767FE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746928"/>
        <c:axId val="1194757744"/>
      </c:scatterChart>
      <c:valAx>
        <c:axId val="11947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57744"/>
        <c:crosses val="autoZero"/>
        <c:crossBetween val="midCat"/>
      </c:valAx>
      <c:valAx>
        <c:axId val="11947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4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Auto!$K$1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Auto!$K$2:$K$21</c:f>
              <c:numCache>
                <c:formatCode>0</c:formatCode>
                <c:ptCount val="20"/>
                <c:pt idx="0">
                  <c:v>1108.5753407364682</c:v>
                </c:pt>
                <c:pt idx="1">
                  <c:v>820.35153911946327</c:v>
                </c:pt>
                <c:pt idx="2">
                  <c:v>1154.0624668691598</c:v>
                </c:pt>
                <c:pt idx="3">
                  <c:v>280.3750537615706</c:v>
                </c:pt>
                <c:pt idx="4">
                  <c:v>-234.31969260673941</c:v>
                </c:pt>
                <c:pt idx="5">
                  <c:v>-379.36951339328516</c:v>
                </c:pt>
                <c:pt idx="6">
                  <c:v>-150.24105502202292</c:v>
                </c:pt>
                <c:pt idx="7">
                  <c:v>-692.10472151169961</c:v>
                </c:pt>
                <c:pt idx="8">
                  <c:v>-891.93076278233639</c:v>
                </c:pt>
                <c:pt idx="9">
                  <c:v>-862.96940088327392</c:v>
                </c:pt>
                <c:pt idx="10">
                  <c:v>-756.16465290240012</c:v>
                </c:pt>
                <c:pt idx="11">
                  <c:v>-899.87685580454126</c:v>
                </c:pt>
                <c:pt idx="12">
                  <c:v>-758.07169658382918</c:v>
                </c:pt>
                <c:pt idx="13">
                  <c:v>-517.47226525528822</c:v>
                </c:pt>
                <c:pt idx="14">
                  <c:v>-560.66866585233947</c:v>
                </c:pt>
                <c:pt idx="15">
                  <c:v>-217.22018340524664</c:v>
                </c:pt>
                <c:pt idx="16">
                  <c:v>390.57688056737243</c:v>
                </c:pt>
                <c:pt idx="17">
                  <c:v>892.18456597903423</c:v>
                </c:pt>
                <c:pt idx="18">
                  <c:v>661.13505496067955</c:v>
                </c:pt>
                <c:pt idx="19">
                  <c:v>1606.1542219195981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C-476C-AE7A-23AC7FCB0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673343"/>
        <c:axId val="1909673759"/>
      </c:lineChart>
      <c:catAx>
        <c:axId val="1909673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73759"/>
        <c:crosses val="autoZero"/>
        <c:auto val="1"/>
        <c:lblAlgn val="ctr"/>
        <c:lblOffset val="100"/>
        <c:noMultiLvlLbl val="0"/>
      </c:catAx>
      <c:valAx>
        <c:axId val="19096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7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42454068241471"/>
          <c:y val="7.407407407407407E-2"/>
          <c:w val="0.86486351706036746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Working_predictions!$D$1</c:f>
              <c:strCache>
                <c:ptCount val="1"/>
                <c:pt idx="0">
                  <c:v>Claims 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Working_predictions!$D$2:$D$21</c:f>
              <c:numCache>
                <c:formatCode>General</c:formatCode>
                <c:ptCount val="20"/>
                <c:pt idx="0">
                  <c:v>29341</c:v>
                </c:pt>
                <c:pt idx="1">
                  <c:v>36145</c:v>
                </c:pt>
                <c:pt idx="2">
                  <c:v>42023</c:v>
                </c:pt>
                <c:pt idx="3">
                  <c:v>29991</c:v>
                </c:pt>
                <c:pt idx="4" formatCode="0">
                  <c:v>32134</c:v>
                </c:pt>
                <c:pt idx="5" formatCode="0">
                  <c:v>39658</c:v>
                </c:pt>
                <c:pt idx="6" formatCode="0">
                  <c:v>45809</c:v>
                </c:pt>
                <c:pt idx="7" formatCode="0">
                  <c:v>32963</c:v>
                </c:pt>
                <c:pt idx="8" formatCode="0">
                  <c:v>35553</c:v>
                </c:pt>
                <c:pt idx="9" formatCode="0">
                  <c:v>43957</c:v>
                </c:pt>
                <c:pt idx="10" formatCode="0">
                  <c:v>50449</c:v>
                </c:pt>
                <c:pt idx="11" formatCode="0">
                  <c:v>36598</c:v>
                </c:pt>
                <c:pt idx="12" formatCode="0">
                  <c:v>39695</c:v>
                </c:pt>
                <c:pt idx="13" formatCode="0">
                  <c:v>49166</c:v>
                </c:pt>
                <c:pt idx="14" formatCode="0">
                  <c:v>56069</c:v>
                </c:pt>
                <c:pt idx="15" formatCode="0">
                  <c:v>41005</c:v>
                </c:pt>
                <c:pt idx="16" formatCode="0">
                  <c:v>44764</c:v>
                </c:pt>
                <c:pt idx="17" formatCode="0">
                  <c:v>55543</c:v>
                </c:pt>
                <c:pt idx="18" formatCode="0">
                  <c:v>62944</c:v>
                </c:pt>
                <c:pt idx="19" formatCode="0">
                  <c:v>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9-4DE0-8C8D-5138F864DD7D}"/>
            </c:ext>
          </c:extLst>
        </c:ser>
        <c:ser>
          <c:idx val="1"/>
          <c:order val="1"/>
          <c:tx>
            <c:strRef>
              <c:f>Working_predictions!$B$1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Working_predictions!$B$2:$B$21</c:f>
              <c:numCache>
                <c:formatCode>General</c:formatCode>
                <c:ptCount val="20"/>
                <c:pt idx="0">
                  <c:v>2015</c:v>
                </c:pt>
                <c:pt idx="4">
                  <c:v>2016</c:v>
                </c:pt>
                <c:pt idx="8">
                  <c:v>2017</c:v>
                </c:pt>
                <c:pt idx="12">
                  <c:v>2018</c:v>
                </c:pt>
                <c:pt idx="16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9-4DE0-8C8D-5138F864D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366063"/>
        <c:axId val="1621368975"/>
      </c:lineChart>
      <c:catAx>
        <c:axId val="1621366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68975"/>
        <c:crosses val="autoZero"/>
        <c:auto val="1"/>
        <c:lblAlgn val="ctr"/>
        <c:lblOffset val="100"/>
        <c:noMultiLvlLbl val="0"/>
      </c:catAx>
      <c:valAx>
        <c:axId val="162136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6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22224</xdr:colOff>
      <xdr:row>5</xdr:row>
      <xdr:rowOff>66675</xdr:rowOff>
    </xdr:from>
    <xdr:to>
      <xdr:col>29</xdr:col>
      <xdr:colOff>25399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279EC-C9E2-4818-BE15-290F98147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79375</xdr:colOff>
      <xdr:row>24</xdr:row>
      <xdr:rowOff>117475</xdr:rowOff>
    </xdr:from>
    <xdr:to>
      <xdr:col>25</xdr:col>
      <xdr:colOff>384175</xdr:colOff>
      <xdr:row>39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B12A9C-8E5F-404F-ADE8-A2F0AA38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329619</xdr:colOff>
      <xdr:row>16</xdr:row>
      <xdr:rowOff>144752</xdr:rowOff>
    </xdr:from>
    <xdr:to>
      <xdr:col>17</xdr:col>
      <xdr:colOff>180395</xdr:colOff>
      <xdr:row>31</xdr:row>
      <xdr:rowOff>126973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EC334F-B303-4B9B-9F02-47BEE73E7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581025</xdr:colOff>
      <xdr:row>17</xdr:row>
      <xdr:rowOff>3175</xdr:rowOff>
    </xdr:from>
    <xdr:to>
      <xdr:col>33</xdr:col>
      <xdr:colOff>276225</xdr:colOff>
      <xdr:row>31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0655B7-EF96-4604-B523-0DBF8BED9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130175</xdr:colOff>
      <xdr:row>41</xdr:row>
      <xdr:rowOff>145415</xdr:rowOff>
    </xdr:from>
    <xdr:to>
      <xdr:col>9</xdr:col>
      <xdr:colOff>434975</xdr:colOff>
      <xdr:row>56</xdr:row>
      <xdr:rowOff>126365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9FE5AE-6178-4C03-BAA9-B64DF2083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559435</xdr:colOff>
      <xdr:row>7</xdr:row>
      <xdr:rowOff>177165</xdr:rowOff>
    </xdr:from>
    <xdr:to>
      <xdr:col>26</xdr:col>
      <xdr:colOff>254635</xdr:colOff>
      <xdr:row>22</xdr:row>
      <xdr:rowOff>158115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13F127-FF6A-4268-8D48-C1F55375E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295855</xdr:colOff>
      <xdr:row>14</xdr:row>
      <xdr:rowOff>123246</xdr:rowOff>
    </xdr:from>
    <xdr:to>
      <xdr:col>25</xdr:col>
      <xdr:colOff>600986</xdr:colOff>
      <xdr:row>29</xdr:row>
      <xdr:rowOff>123246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73AE0B-A979-4D39-BAFF-473E64878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132522</xdr:colOff>
      <xdr:row>11</xdr:row>
      <xdr:rowOff>165651</xdr:rowOff>
    </xdr:from>
    <xdr:to>
      <xdr:col>25</xdr:col>
      <xdr:colOff>437322</xdr:colOff>
      <xdr:row>26</xdr:row>
      <xdr:rowOff>125895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0E2412-0784-4AE8-BAC9-89DFFBD7F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281940</xdr:colOff>
      <xdr:row>0</xdr:row>
      <xdr:rowOff>30480</xdr:rowOff>
    </xdr:from>
    <xdr:to>
      <xdr:col>27</xdr:col>
      <xdr:colOff>586740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9E9A4-4095-4CE7-9BEF-0316EAE4B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266700</xdr:colOff>
      <xdr:row>16</xdr:row>
      <xdr:rowOff>68580</xdr:rowOff>
    </xdr:from>
    <xdr:to>
      <xdr:col>27</xdr:col>
      <xdr:colOff>571500</xdr:colOff>
      <xdr:row>31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54B85A-4F19-49BE-9119-BE3194535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601980</xdr:colOff>
      <xdr:row>9</xdr:row>
      <xdr:rowOff>38100</xdr:rowOff>
    </xdr:from>
    <xdr:to>
      <xdr:col>26</xdr:col>
      <xdr:colOff>297180</xdr:colOff>
      <xdr:row>24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D1E347-B82F-458E-B106-464513BFC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571500</xdr:colOff>
      <xdr:row>24</xdr:row>
      <xdr:rowOff>91440</xdr:rowOff>
    </xdr:from>
    <xdr:to>
      <xdr:col>26</xdr:col>
      <xdr:colOff>266700</xdr:colOff>
      <xdr:row>39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16486A-3171-4940-AEA8-B189A8A2E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129540</xdr:colOff>
      <xdr:row>11</xdr:row>
      <xdr:rowOff>76200</xdr:rowOff>
    </xdr:from>
    <xdr:to>
      <xdr:col>26</xdr:col>
      <xdr:colOff>434340</xdr:colOff>
      <xdr:row>26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504F22-683E-4FBD-AC89-94AEF6109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167640</xdr:colOff>
      <xdr:row>2</xdr:row>
      <xdr:rowOff>167640</xdr:rowOff>
    </xdr:from>
    <xdr:to>
      <xdr:col>26</xdr:col>
      <xdr:colOff>327660</xdr:colOff>
      <xdr:row>28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17A685-1358-41B4-9B6B-30E6BD14A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FE07-85C2-45D2-9577-164FA1B48AF7}">
  <dimension ref="A1:T25"/>
  <sheetViews>
    <sheetView topLeftCell="A2" zoomScale="115" zoomScaleNormal="115" workbookViewId="0">
      <selection activeCell="L9" sqref="L9"/>
    </sheetView>
  </sheetViews>
  <sheetFormatPr defaultRowHeight="14.4" x14ac:dyDescent="0.3"/>
  <cols>
    <col min="11" max="11" width="8.88671875" style="43"/>
    <col min="16" max="16" width="13.6640625" customWidth="1"/>
  </cols>
  <sheetData>
    <row r="1" spans="1:20" x14ac:dyDescent="0.3">
      <c r="A1" s="1" t="s">
        <v>0</v>
      </c>
      <c r="B1" s="2" t="s">
        <v>1</v>
      </c>
      <c r="C1" s="2" t="s">
        <v>2</v>
      </c>
      <c r="D1" s="2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16</v>
      </c>
      <c r="J1" s="7" t="s">
        <v>8</v>
      </c>
      <c r="K1" s="41" t="s">
        <v>25</v>
      </c>
      <c r="L1" s="7" t="s">
        <v>9</v>
      </c>
      <c r="M1" s="19" t="s">
        <v>18</v>
      </c>
      <c r="N1" s="19" t="s">
        <v>19</v>
      </c>
      <c r="O1" s="21" t="s">
        <v>24</v>
      </c>
      <c r="P1" s="21" t="s">
        <v>22</v>
      </c>
      <c r="R1" s="4" t="s">
        <v>14</v>
      </c>
      <c r="S1" s="4" t="s">
        <v>13</v>
      </c>
    </row>
    <row r="2" spans="1:20" x14ac:dyDescent="0.3">
      <c r="A2" s="3">
        <v>1</v>
      </c>
      <c r="B2" s="45">
        <v>2015</v>
      </c>
      <c r="C2" s="4">
        <v>1</v>
      </c>
      <c r="D2" s="37">
        <v>29341</v>
      </c>
      <c r="E2" s="4"/>
      <c r="F2" s="4"/>
      <c r="G2" s="16"/>
      <c r="H2" s="40">
        <v>0.91348993066525952</v>
      </c>
      <c r="I2" s="8">
        <f>D2/H2</f>
        <v>32119.675340736467</v>
      </c>
      <c r="J2" s="8">
        <f>29911+1100.1*A2</f>
        <v>31011.1</v>
      </c>
      <c r="K2" s="42">
        <f t="shared" ref="K2:K21" si="0">I2-J2</f>
        <v>1108.5753407364682</v>
      </c>
      <c r="L2" s="44">
        <f>H2*J2</f>
        <v>28328.32758885343</v>
      </c>
      <c r="M2" s="20">
        <f t="shared" ref="M2:M21" si="1">D2-L2</f>
        <v>1012.6724111465701</v>
      </c>
      <c r="N2" s="20">
        <f t="shared" ref="N2:N21" si="2">ABS(D2-L2)</f>
        <v>1012.6724111465701</v>
      </c>
      <c r="O2" s="23">
        <f t="shared" ref="O2:O21" si="3">ABS(D2-L2)/D2</f>
        <v>3.4513902428225697E-2</v>
      </c>
      <c r="P2" s="20">
        <f>M2*M2</f>
        <v>1025505.4122974079</v>
      </c>
      <c r="R2" s="4">
        <v>1</v>
      </c>
      <c r="S2" s="15">
        <f>AVERAGEIF($C$2:$C$21,R2,$G$2:$G$21)</f>
        <v>0.91348993066525952</v>
      </c>
      <c r="T2" s="18">
        <f>AVERAGE(G2,G6,G10,G14,G18)</f>
        <v>0.91348993066525952</v>
      </c>
    </row>
    <row r="3" spans="1:20" x14ac:dyDescent="0.3">
      <c r="A3" s="3">
        <v>2</v>
      </c>
      <c r="B3" s="45"/>
      <c r="C3" s="4">
        <v>2</v>
      </c>
      <c r="D3" s="11">
        <v>36145</v>
      </c>
      <c r="E3" s="4"/>
      <c r="F3" s="4"/>
      <c r="G3" s="16"/>
      <c r="H3" s="40">
        <v>1.097579625334788</v>
      </c>
      <c r="I3" s="8">
        <f t="shared" ref="I3:I21" si="4">D3/H3</f>
        <v>32931.551539119464</v>
      </c>
      <c r="J3" s="8">
        <f t="shared" ref="J3:J25" si="5">29911+1100.1*A3</f>
        <v>32111.200000000001</v>
      </c>
      <c r="K3" s="42">
        <f t="shared" si="0"/>
        <v>820.35153911946327</v>
      </c>
      <c r="L3" s="8">
        <f t="shared" ref="L3:L25" si="6">H3*J3</f>
        <v>35244.598865050444</v>
      </c>
      <c r="M3" s="20">
        <f t="shared" si="1"/>
        <v>900.40113494955585</v>
      </c>
      <c r="N3" s="20">
        <f t="shared" si="2"/>
        <v>900.40113494955585</v>
      </c>
      <c r="O3" s="23">
        <f t="shared" si="3"/>
        <v>2.4910807440850901E-2</v>
      </c>
      <c r="P3" s="20">
        <f t="shared" ref="P3:P21" si="7">M3*M3</f>
        <v>810722.20381844824</v>
      </c>
      <c r="R3" s="4">
        <v>2</v>
      </c>
      <c r="S3" s="15">
        <f t="shared" ref="S3:S5" si="8">AVERAGEIF($C$2:$C$21,R3,$G$2:$G$21)</f>
        <v>1.097579625334788</v>
      </c>
    </row>
    <row r="4" spans="1:20" x14ac:dyDescent="0.3">
      <c r="A4" s="3">
        <v>3</v>
      </c>
      <c r="B4" s="45"/>
      <c r="C4" s="4">
        <v>3</v>
      </c>
      <c r="D4" s="13">
        <v>42023</v>
      </c>
      <c r="E4" s="4"/>
      <c r="F4" s="4"/>
      <c r="G4" s="16"/>
      <c r="H4" s="40">
        <v>1.2228301110024196</v>
      </c>
      <c r="I4" s="8">
        <f t="shared" si="4"/>
        <v>34365.362466869163</v>
      </c>
      <c r="J4" s="8">
        <f t="shared" si="5"/>
        <v>33211.300000000003</v>
      </c>
      <c r="K4" s="42">
        <f t="shared" si="0"/>
        <v>1154.0624668691598</v>
      </c>
      <c r="L4" s="8">
        <f t="shared" si="6"/>
        <v>40611.777665534661</v>
      </c>
      <c r="M4" s="20">
        <f t="shared" si="1"/>
        <v>1411.2223344653394</v>
      </c>
      <c r="N4" s="20">
        <f t="shared" si="2"/>
        <v>1411.2223344653394</v>
      </c>
      <c r="O4" s="23">
        <f t="shared" si="3"/>
        <v>3.3582141552610224E-2</v>
      </c>
      <c r="P4" s="20">
        <f t="shared" si="7"/>
        <v>1991548.4772938022</v>
      </c>
      <c r="R4" s="4">
        <v>3</v>
      </c>
      <c r="S4" s="15">
        <f t="shared" si="8"/>
        <v>1.2228301110024196</v>
      </c>
    </row>
    <row r="5" spans="1:20" x14ac:dyDescent="0.3">
      <c r="A5" s="3">
        <v>4</v>
      </c>
      <c r="B5" s="45"/>
      <c r="C5" s="4">
        <v>4</v>
      </c>
      <c r="D5" s="13">
        <v>29991</v>
      </c>
      <c r="E5" s="9">
        <f>AVERAGE(D2:D5)</f>
        <v>34375</v>
      </c>
      <c r="F5" s="8">
        <f>AVERAGE(E5:E6)</f>
        <v>34724.125</v>
      </c>
      <c r="G5" s="17">
        <f>D5/F5</f>
        <v>0.86369346959786608</v>
      </c>
      <c r="H5" s="40">
        <v>0.86699800612685607</v>
      </c>
      <c r="I5" s="8">
        <f t="shared" si="4"/>
        <v>34591.775053761572</v>
      </c>
      <c r="J5" s="8">
        <f t="shared" si="5"/>
        <v>34311.4</v>
      </c>
      <c r="K5" s="42">
        <f t="shared" si="0"/>
        <v>280.3750537615706</v>
      </c>
      <c r="L5" s="8">
        <f t="shared" si="6"/>
        <v>29747.91538742101</v>
      </c>
      <c r="M5" s="20">
        <f t="shared" si="1"/>
        <v>243.08461257899035</v>
      </c>
      <c r="N5" s="20">
        <f t="shared" si="2"/>
        <v>243.08461257899035</v>
      </c>
      <c r="O5" s="23">
        <f t="shared" si="3"/>
        <v>8.1052519948981473E-3</v>
      </c>
      <c r="P5" s="20">
        <f t="shared" si="7"/>
        <v>59090.128872677829</v>
      </c>
      <c r="R5" s="4">
        <v>4</v>
      </c>
      <c r="S5" s="15">
        <f t="shared" si="8"/>
        <v>0.86699800612685607</v>
      </c>
    </row>
    <row r="6" spans="1:20" x14ac:dyDescent="0.3">
      <c r="A6" s="3">
        <v>5</v>
      </c>
      <c r="B6" s="45">
        <v>2016</v>
      </c>
      <c r="C6" s="4">
        <v>1</v>
      </c>
      <c r="D6" s="14">
        <v>32134</v>
      </c>
      <c r="E6" s="10">
        <f>AVERAGE(D3:D6)</f>
        <v>35073.25</v>
      </c>
      <c r="F6" s="8">
        <f t="shared" ref="F6:F19" si="9">AVERAGE(E6:E7)</f>
        <v>35512.375</v>
      </c>
      <c r="G6" s="17">
        <f t="shared" ref="G6:G20" si="10">D6/F6</f>
        <v>0.90486766936877638</v>
      </c>
      <c r="H6" s="15">
        <v>0.91348993066525952</v>
      </c>
      <c r="I6" s="8">
        <f t="shared" si="4"/>
        <v>35177.180307393261</v>
      </c>
      <c r="J6" s="8">
        <f t="shared" si="5"/>
        <v>35411.5</v>
      </c>
      <c r="K6" s="42">
        <f t="shared" si="0"/>
        <v>-234.31969260673941</v>
      </c>
      <c r="L6" s="8">
        <f t="shared" si="6"/>
        <v>32348.048679752839</v>
      </c>
      <c r="M6" s="20">
        <f t="shared" si="1"/>
        <v>-214.04867975283923</v>
      </c>
      <c r="N6" s="20">
        <f t="shared" si="2"/>
        <v>214.04867975283923</v>
      </c>
      <c r="O6" s="23">
        <f t="shared" si="3"/>
        <v>6.6611277697404382E-3</v>
      </c>
      <c r="P6" s="20">
        <f t="shared" si="7"/>
        <v>45816.837303933527</v>
      </c>
    </row>
    <row r="7" spans="1:20" x14ac:dyDescent="0.3">
      <c r="A7" s="3">
        <v>6</v>
      </c>
      <c r="B7" s="45"/>
      <c r="C7" s="4">
        <v>2</v>
      </c>
      <c r="D7" s="14">
        <v>39658</v>
      </c>
      <c r="E7" s="12">
        <f t="shared" ref="E7:E20" si="11">AVERAGE(D4:D7)</f>
        <v>35951.5</v>
      </c>
      <c r="F7" s="8">
        <f t="shared" si="9"/>
        <v>36424.75</v>
      </c>
      <c r="G7" s="17">
        <f t="shared" si="10"/>
        <v>1.0887651939958407</v>
      </c>
      <c r="H7" s="15">
        <v>1.097579625334788</v>
      </c>
      <c r="I7" s="8">
        <f t="shared" si="4"/>
        <v>36132.230486606713</v>
      </c>
      <c r="J7" s="8">
        <f t="shared" si="5"/>
        <v>36511.599999999999</v>
      </c>
      <c r="K7" s="42">
        <f t="shared" si="0"/>
        <v>-379.36951339328516</v>
      </c>
      <c r="L7" s="8">
        <f t="shared" si="6"/>
        <v>40074.388248373645</v>
      </c>
      <c r="M7" s="20">
        <f t="shared" si="1"/>
        <v>-416.38824837364518</v>
      </c>
      <c r="N7" s="20">
        <f t="shared" si="2"/>
        <v>416.38824837364518</v>
      </c>
      <c r="O7" s="23">
        <f t="shared" si="3"/>
        <v>1.0499476735429048E-2</v>
      </c>
      <c r="P7" s="20">
        <f t="shared" si="7"/>
        <v>173379.17338367243</v>
      </c>
    </row>
    <row r="8" spans="1:20" x14ac:dyDescent="0.3">
      <c r="A8" s="3">
        <v>7</v>
      </c>
      <c r="B8" s="45"/>
      <c r="C8" s="4">
        <v>3</v>
      </c>
      <c r="D8" s="5">
        <v>45809</v>
      </c>
      <c r="E8" s="8">
        <f t="shared" si="11"/>
        <v>36898</v>
      </c>
      <c r="F8" s="8">
        <f t="shared" si="9"/>
        <v>37269.5</v>
      </c>
      <c r="G8" s="17">
        <f t="shared" si="10"/>
        <v>1.2291283757496076</v>
      </c>
      <c r="H8" s="15">
        <v>1.2228301110024196</v>
      </c>
      <c r="I8" s="8">
        <f t="shared" si="4"/>
        <v>37461.458944977974</v>
      </c>
      <c r="J8" s="8">
        <f t="shared" si="5"/>
        <v>37611.699999999997</v>
      </c>
      <c r="K8" s="42">
        <f t="shared" si="0"/>
        <v>-150.24105502202292</v>
      </c>
      <c r="L8" s="8">
        <f t="shared" si="6"/>
        <v>45992.719285989697</v>
      </c>
      <c r="M8" s="20">
        <f t="shared" si="1"/>
        <v>-183.7192859896968</v>
      </c>
      <c r="N8" s="20">
        <f t="shared" si="2"/>
        <v>183.7192859896968</v>
      </c>
      <c r="O8" s="23">
        <f t="shared" si="3"/>
        <v>4.0105500226963438E-3</v>
      </c>
      <c r="P8" s="20">
        <f t="shared" si="7"/>
        <v>33752.776044564001</v>
      </c>
    </row>
    <row r="9" spans="1:20" x14ac:dyDescent="0.3">
      <c r="A9" s="3">
        <v>8</v>
      </c>
      <c r="B9" s="45"/>
      <c r="C9" s="4">
        <v>4</v>
      </c>
      <c r="D9" s="5">
        <v>32963</v>
      </c>
      <c r="E9" s="8">
        <f t="shared" si="11"/>
        <v>37641</v>
      </c>
      <c r="F9" s="8">
        <f t="shared" si="9"/>
        <v>38068.375</v>
      </c>
      <c r="G9" s="17">
        <f t="shared" si="10"/>
        <v>0.86588933727798989</v>
      </c>
      <c r="H9" s="15">
        <v>0.86699800612685607</v>
      </c>
      <c r="I9" s="8">
        <f t="shared" si="4"/>
        <v>38019.695278488303</v>
      </c>
      <c r="J9" s="8">
        <f t="shared" si="5"/>
        <v>38711.800000000003</v>
      </c>
      <c r="K9" s="42">
        <f t="shared" si="0"/>
        <v>-692.10472151169961</v>
      </c>
      <c r="L9" s="8">
        <f t="shared" si="6"/>
        <v>33563.053413581627</v>
      </c>
      <c r="M9" s="20">
        <f t="shared" si="1"/>
        <v>-600.05341358162696</v>
      </c>
      <c r="N9" s="20">
        <f t="shared" si="2"/>
        <v>600.05341358162696</v>
      </c>
      <c r="O9" s="23">
        <f t="shared" si="3"/>
        <v>1.820384714927728E-2</v>
      </c>
      <c r="P9" s="20">
        <f t="shared" si="7"/>
        <v>360064.09915096307</v>
      </c>
    </row>
    <row r="10" spans="1:20" x14ac:dyDescent="0.3">
      <c r="A10" s="3">
        <v>9</v>
      </c>
      <c r="B10" s="45">
        <v>2017</v>
      </c>
      <c r="C10" s="4">
        <v>1</v>
      </c>
      <c r="D10" s="5">
        <v>35553</v>
      </c>
      <c r="E10" s="8">
        <f t="shared" si="11"/>
        <v>38495.75</v>
      </c>
      <c r="F10" s="8">
        <f t="shared" si="9"/>
        <v>39033.125</v>
      </c>
      <c r="G10" s="17">
        <f t="shared" si="10"/>
        <v>0.91084175299825465</v>
      </c>
      <c r="H10" s="40">
        <v>0.91348993066525952</v>
      </c>
      <c r="I10" s="8">
        <f t="shared" si="4"/>
        <v>38919.969237217665</v>
      </c>
      <c r="J10" s="8">
        <f t="shared" si="5"/>
        <v>39811.9</v>
      </c>
      <c r="K10" s="42">
        <f t="shared" si="0"/>
        <v>-891.93076278233639</v>
      </c>
      <c r="L10" s="8">
        <f t="shared" si="6"/>
        <v>36367.769770652245</v>
      </c>
      <c r="M10" s="20">
        <f t="shared" si="1"/>
        <v>-814.76977065224492</v>
      </c>
      <c r="N10" s="20">
        <f t="shared" si="2"/>
        <v>814.76977065224492</v>
      </c>
      <c r="O10" s="23">
        <f t="shared" si="3"/>
        <v>2.2917046962344808E-2</v>
      </c>
      <c r="P10" s="20">
        <f t="shared" si="7"/>
        <v>663849.77916871174</v>
      </c>
    </row>
    <row r="11" spans="1:20" x14ac:dyDescent="0.3">
      <c r="A11" s="3">
        <v>10</v>
      </c>
      <c r="B11" s="45"/>
      <c r="C11" s="4">
        <v>2</v>
      </c>
      <c r="D11" s="5">
        <v>43957</v>
      </c>
      <c r="E11" s="8">
        <f t="shared" si="11"/>
        <v>39570.5</v>
      </c>
      <c r="F11" s="8">
        <f t="shared" si="9"/>
        <v>40150.5</v>
      </c>
      <c r="G11" s="17">
        <f t="shared" si="10"/>
        <v>1.0948057932030735</v>
      </c>
      <c r="H11" s="40">
        <v>1.097579625334788</v>
      </c>
      <c r="I11" s="8">
        <f t="shared" si="4"/>
        <v>40049.030599116726</v>
      </c>
      <c r="J11" s="8">
        <f t="shared" si="5"/>
        <v>40912</v>
      </c>
      <c r="K11" s="42">
        <f t="shared" si="0"/>
        <v>-862.96940088327392</v>
      </c>
      <c r="L11" s="8">
        <f t="shared" si="6"/>
        <v>44904.177631696846</v>
      </c>
      <c r="M11" s="20">
        <f t="shared" si="1"/>
        <v>-947.17763169684622</v>
      </c>
      <c r="N11" s="20">
        <f t="shared" si="2"/>
        <v>947.17763169684622</v>
      </c>
      <c r="O11" s="23">
        <f t="shared" si="3"/>
        <v>2.1547822455964833E-2</v>
      </c>
      <c r="P11" s="20">
        <f t="shared" si="7"/>
        <v>897145.46598684648</v>
      </c>
    </row>
    <row r="12" spans="1:20" x14ac:dyDescent="0.3">
      <c r="A12" s="3">
        <v>11</v>
      </c>
      <c r="B12" s="45"/>
      <c r="C12" s="4">
        <v>3</v>
      </c>
      <c r="D12" s="5">
        <v>50449</v>
      </c>
      <c r="E12" s="8">
        <f t="shared" si="11"/>
        <v>40730.5</v>
      </c>
      <c r="F12" s="8">
        <f t="shared" si="9"/>
        <v>41184.875</v>
      </c>
      <c r="G12" s="17">
        <f t="shared" si="10"/>
        <v>1.2249399810003065</v>
      </c>
      <c r="H12" s="40">
        <v>1.2228301110024196</v>
      </c>
      <c r="I12" s="8">
        <f t="shared" si="4"/>
        <v>41255.935347097598</v>
      </c>
      <c r="J12" s="8">
        <f t="shared" si="5"/>
        <v>42012.1</v>
      </c>
      <c r="K12" s="42">
        <f t="shared" si="0"/>
        <v>-756.16465290240012</v>
      </c>
      <c r="L12" s="8">
        <f t="shared" si="6"/>
        <v>51373.660906444748</v>
      </c>
      <c r="M12" s="20">
        <f t="shared" si="1"/>
        <v>-924.66090644474752</v>
      </c>
      <c r="N12" s="20">
        <f t="shared" si="2"/>
        <v>924.66090644474752</v>
      </c>
      <c r="O12" s="23">
        <f t="shared" si="3"/>
        <v>1.8328627057914874E-2</v>
      </c>
      <c r="P12" s="20">
        <f t="shared" si="7"/>
        <v>854997.79190722213</v>
      </c>
    </row>
    <row r="13" spans="1:20" x14ac:dyDescent="0.3">
      <c r="A13" s="3">
        <v>12</v>
      </c>
      <c r="B13" s="45"/>
      <c r="C13" s="4">
        <v>4</v>
      </c>
      <c r="D13" s="5">
        <v>36598</v>
      </c>
      <c r="E13" s="8">
        <f t="shared" si="11"/>
        <v>41639.25</v>
      </c>
      <c r="F13" s="8">
        <f t="shared" si="9"/>
        <v>42157</v>
      </c>
      <c r="G13" s="17">
        <f t="shared" si="10"/>
        <v>0.86813577816258269</v>
      </c>
      <c r="H13" s="40">
        <v>0.86699800612685607</v>
      </c>
      <c r="I13" s="8">
        <f t="shared" si="4"/>
        <v>42212.323144195456</v>
      </c>
      <c r="J13" s="8">
        <f t="shared" si="5"/>
        <v>43112.2</v>
      </c>
      <c r="K13" s="42">
        <f t="shared" si="0"/>
        <v>-899.87685580454126</v>
      </c>
      <c r="L13" s="8">
        <f t="shared" si="6"/>
        <v>37378.191439742244</v>
      </c>
      <c r="M13" s="20">
        <f t="shared" si="1"/>
        <v>-780.19143974224426</v>
      </c>
      <c r="N13" s="20">
        <f t="shared" si="2"/>
        <v>780.19143974224426</v>
      </c>
      <c r="O13" s="23">
        <f t="shared" si="3"/>
        <v>2.1317870914865408E-2</v>
      </c>
      <c r="P13" s="20">
        <f t="shared" si="7"/>
        <v>608698.68264707597</v>
      </c>
    </row>
    <row r="14" spans="1:20" x14ac:dyDescent="0.3">
      <c r="A14" s="3">
        <v>13</v>
      </c>
      <c r="B14" s="45">
        <v>2018</v>
      </c>
      <c r="C14" s="4">
        <v>1</v>
      </c>
      <c r="D14" s="5">
        <v>39695</v>
      </c>
      <c r="E14" s="8">
        <f t="shared" si="11"/>
        <v>42674.75</v>
      </c>
      <c r="F14" s="8">
        <f t="shared" si="9"/>
        <v>43325.875</v>
      </c>
      <c r="G14" s="17">
        <f t="shared" si="10"/>
        <v>0.91619615299171686</v>
      </c>
      <c r="H14" s="15">
        <v>0.91348993066525952</v>
      </c>
      <c r="I14" s="8">
        <f t="shared" si="4"/>
        <v>43454.228303416174</v>
      </c>
      <c r="J14" s="8">
        <f t="shared" si="5"/>
        <v>44212.3</v>
      </c>
      <c r="K14" s="42">
        <f t="shared" si="0"/>
        <v>-758.07169658382918</v>
      </c>
      <c r="L14" s="8">
        <f t="shared" si="6"/>
        <v>40387.490861551654</v>
      </c>
      <c r="M14" s="20">
        <f t="shared" si="1"/>
        <v>-692.49086155165423</v>
      </c>
      <c r="N14" s="20">
        <f t="shared" si="2"/>
        <v>692.49086155165423</v>
      </c>
      <c r="O14" s="23">
        <f t="shared" si="3"/>
        <v>1.7445291889448399E-2</v>
      </c>
      <c r="P14" s="20">
        <f t="shared" si="7"/>
        <v>479543.59333255235</v>
      </c>
    </row>
    <row r="15" spans="1:20" x14ac:dyDescent="0.3">
      <c r="A15" s="3">
        <v>14</v>
      </c>
      <c r="B15" s="45"/>
      <c r="C15" s="4">
        <v>2</v>
      </c>
      <c r="D15" s="5">
        <v>49166</v>
      </c>
      <c r="E15" s="8">
        <f t="shared" si="11"/>
        <v>43977</v>
      </c>
      <c r="F15" s="8">
        <f t="shared" si="9"/>
        <v>44679.5</v>
      </c>
      <c r="G15" s="17">
        <f t="shared" si="10"/>
        <v>1.1004151792208954</v>
      </c>
      <c r="H15" s="15">
        <v>1.097579625334788</v>
      </c>
      <c r="I15" s="8">
        <f t="shared" si="4"/>
        <v>44794.927734744706</v>
      </c>
      <c r="J15" s="8">
        <f t="shared" si="5"/>
        <v>45312.399999999994</v>
      </c>
      <c r="K15" s="42">
        <f t="shared" si="0"/>
        <v>-517.47226525528822</v>
      </c>
      <c r="L15" s="8">
        <f t="shared" si="6"/>
        <v>49733.96701502004</v>
      </c>
      <c r="M15" s="20">
        <f t="shared" si="1"/>
        <v>-567.96701502003998</v>
      </c>
      <c r="N15" s="20">
        <f t="shared" si="2"/>
        <v>567.96701502003998</v>
      </c>
      <c r="O15" s="23">
        <f t="shared" si="3"/>
        <v>1.1552028129602571E-2</v>
      </c>
      <c r="P15" s="20">
        <f t="shared" si="7"/>
        <v>322586.53015077434</v>
      </c>
    </row>
    <row r="16" spans="1:20" x14ac:dyDescent="0.3">
      <c r="A16" s="3">
        <v>15</v>
      </c>
      <c r="B16" s="45"/>
      <c r="C16" s="4">
        <v>3</v>
      </c>
      <c r="D16" s="5">
        <v>56069</v>
      </c>
      <c r="E16" s="8">
        <f t="shared" si="11"/>
        <v>45382</v>
      </c>
      <c r="F16" s="8">
        <f t="shared" si="9"/>
        <v>45932.875</v>
      </c>
      <c r="G16" s="17">
        <f t="shared" si="10"/>
        <v>1.2206725575091915</v>
      </c>
      <c r="H16" s="15">
        <v>1.2228301110024196</v>
      </c>
      <c r="I16" s="8">
        <f t="shared" si="4"/>
        <v>45851.831334147661</v>
      </c>
      <c r="J16" s="8">
        <f t="shared" si="5"/>
        <v>46412.5</v>
      </c>
      <c r="K16" s="42">
        <f t="shared" si="0"/>
        <v>-560.66866585233947</v>
      </c>
      <c r="L16" s="8">
        <f t="shared" si="6"/>
        <v>56754.602526899798</v>
      </c>
      <c r="M16" s="20">
        <f t="shared" si="1"/>
        <v>-685.60252689979825</v>
      </c>
      <c r="N16" s="20">
        <f t="shared" si="2"/>
        <v>685.60252689979825</v>
      </c>
      <c r="O16" s="23">
        <f t="shared" si="3"/>
        <v>1.2227835825497125E-2</v>
      </c>
      <c r="P16" s="20">
        <f t="shared" si="7"/>
        <v>470050.82489138859</v>
      </c>
    </row>
    <row r="17" spans="1:16" x14ac:dyDescent="0.3">
      <c r="A17" s="3">
        <v>16</v>
      </c>
      <c r="B17" s="45"/>
      <c r="C17" s="4">
        <v>4</v>
      </c>
      <c r="D17" s="5">
        <v>41005</v>
      </c>
      <c r="E17" s="8">
        <f t="shared" si="11"/>
        <v>46483.75</v>
      </c>
      <c r="F17" s="8">
        <f t="shared" si="9"/>
        <v>47117.375</v>
      </c>
      <c r="G17" s="17">
        <f t="shared" si="10"/>
        <v>0.87027343946898572</v>
      </c>
      <c r="H17" s="15">
        <v>0.86699800612685607</v>
      </c>
      <c r="I17" s="8">
        <f t="shared" si="4"/>
        <v>47295.379816594752</v>
      </c>
      <c r="J17" s="8">
        <f t="shared" si="5"/>
        <v>47512.6</v>
      </c>
      <c r="K17" s="42">
        <f t="shared" si="0"/>
        <v>-217.22018340524664</v>
      </c>
      <c r="L17" s="8">
        <f t="shared" si="6"/>
        <v>41193.329465902862</v>
      </c>
      <c r="M17" s="20">
        <f t="shared" si="1"/>
        <v>-188.32946590286156</v>
      </c>
      <c r="N17" s="20">
        <f t="shared" si="2"/>
        <v>188.32946590286156</v>
      </c>
      <c r="O17" s="23">
        <f t="shared" si="3"/>
        <v>4.5928415047643348E-3</v>
      </c>
      <c r="P17" s="20">
        <f t="shared" si="7"/>
        <v>35467.987727257096</v>
      </c>
    </row>
    <row r="18" spans="1:16" x14ac:dyDescent="0.3">
      <c r="A18" s="3">
        <v>17</v>
      </c>
      <c r="B18" s="45">
        <v>2019</v>
      </c>
      <c r="C18" s="4">
        <v>1</v>
      </c>
      <c r="D18" s="5">
        <v>44764</v>
      </c>
      <c r="E18" s="8">
        <f t="shared" si="11"/>
        <v>47751</v>
      </c>
      <c r="F18" s="8">
        <f t="shared" si="9"/>
        <v>48548.125</v>
      </c>
      <c r="G18" s="17">
        <f t="shared" si="10"/>
        <v>0.92205414730229029</v>
      </c>
      <c r="H18" s="40">
        <v>0.91348993066525952</v>
      </c>
      <c r="I18" s="8">
        <f t="shared" si="4"/>
        <v>49003.27688056737</v>
      </c>
      <c r="J18" s="8">
        <f t="shared" si="5"/>
        <v>48612.7</v>
      </c>
      <c r="K18" s="42">
        <f t="shared" si="0"/>
        <v>390.57688056737243</v>
      </c>
      <c r="L18" s="8">
        <f t="shared" si="6"/>
        <v>44407.211952451056</v>
      </c>
      <c r="M18" s="20">
        <f t="shared" si="1"/>
        <v>356.78804754894372</v>
      </c>
      <c r="N18" s="20">
        <f t="shared" si="2"/>
        <v>356.78804754894372</v>
      </c>
      <c r="O18" s="23">
        <f t="shared" si="3"/>
        <v>7.970423723280844E-3</v>
      </c>
      <c r="P18" s="20">
        <f t="shared" si="7"/>
        <v>127297.71087378732</v>
      </c>
    </row>
    <row r="19" spans="1:16" x14ac:dyDescent="0.3">
      <c r="A19" s="3">
        <v>18</v>
      </c>
      <c r="B19" s="45"/>
      <c r="C19" s="4">
        <v>2</v>
      </c>
      <c r="D19" s="5">
        <v>55543</v>
      </c>
      <c r="E19" s="8">
        <f t="shared" si="11"/>
        <v>49345.25</v>
      </c>
      <c r="F19" s="8">
        <f t="shared" si="9"/>
        <v>50204.625</v>
      </c>
      <c r="G19" s="17">
        <f t="shared" si="10"/>
        <v>1.1063323349193426</v>
      </c>
      <c r="H19" s="40">
        <v>1.097579625334788</v>
      </c>
      <c r="I19" s="8">
        <f t="shared" si="4"/>
        <v>50604.984565979037</v>
      </c>
      <c r="J19" s="8">
        <f t="shared" si="5"/>
        <v>49712.800000000003</v>
      </c>
      <c r="K19" s="42">
        <f t="shared" si="0"/>
        <v>892.18456597903423</v>
      </c>
      <c r="L19" s="8">
        <f t="shared" si="6"/>
        <v>54563.756398343256</v>
      </c>
      <c r="M19" s="20">
        <f t="shared" si="1"/>
        <v>979.24360165674443</v>
      </c>
      <c r="N19" s="20">
        <f t="shared" si="2"/>
        <v>979.24360165674443</v>
      </c>
      <c r="O19" s="23">
        <f t="shared" si="3"/>
        <v>1.763036929328168E-2</v>
      </c>
      <c r="P19" s="20">
        <f t="shared" si="7"/>
        <v>958918.03138567274</v>
      </c>
    </row>
    <row r="20" spans="1:16" x14ac:dyDescent="0.3">
      <c r="A20" s="3">
        <v>19</v>
      </c>
      <c r="B20" s="45"/>
      <c r="C20" s="4">
        <v>3</v>
      </c>
      <c r="D20" s="5">
        <v>62944</v>
      </c>
      <c r="E20" s="8">
        <f t="shared" si="11"/>
        <v>51064</v>
      </c>
      <c r="F20" s="8">
        <f>AVERAGE(E20:E21)</f>
        <v>51738.5</v>
      </c>
      <c r="G20" s="17">
        <f t="shared" si="10"/>
        <v>1.2165795297505726</v>
      </c>
      <c r="H20" s="40">
        <v>1.2228301110024196</v>
      </c>
      <c r="I20" s="8">
        <f t="shared" si="4"/>
        <v>51474.035054960674</v>
      </c>
      <c r="J20" s="8">
        <f t="shared" si="5"/>
        <v>50812.899999999994</v>
      </c>
      <c r="K20" s="42">
        <f t="shared" si="0"/>
        <v>661.13505496067955</v>
      </c>
      <c r="L20" s="8">
        <f t="shared" si="6"/>
        <v>62135.544147354834</v>
      </c>
      <c r="M20" s="20">
        <f t="shared" si="1"/>
        <v>808.45585264516558</v>
      </c>
      <c r="N20" s="20">
        <f t="shared" si="2"/>
        <v>808.45585264516558</v>
      </c>
      <c r="O20" s="23">
        <f t="shared" si="3"/>
        <v>1.2844049514571135E-2</v>
      </c>
      <c r="P20" s="20">
        <f t="shared" si="7"/>
        <v>653600.86567622167</v>
      </c>
    </row>
    <row r="21" spans="1:16" x14ac:dyDescent="0.3">
      <c r="A21" s="3">
        <v>20</v>
      </c>
      <c r="B21" s="45"/>
      <c r="C21" s="4">
        <v>4</v>
      </c>
      <c r="D21" s="5">
        <v>46401</v>
      </c>
      <c r="E21" s="8">
        <f>AVERAGE(D18:D21)</f>
        <v>52413</v>
      </c>
      <c r="F21" s="8"/>
      <c r="G21" s="16"/>
      <c r="H21" s="40">
        <v>0.86699800612685607</v>
      </c>
      <c r="I21" s="8">
        <f t="shared" si="4"/>
        <v>53519.154221919598</v>
      </c>
      <c r="J21" s="8">
        <f t="shared" si="5"/>
        <v>51913</v>
      </c>
      <c r="K21" s="42">
        <f t="shared" si="0"/>
        <v>1606.1542219195981</v>
      </c>
      <c r="L21" s="8">
        <f t="shared" si="6"/>
        <v>45008.467492063479</v>
      </c>
      <c r="M21" s="20">
        <f t="shared" si="1"/>
        <v>1392.5325079365211</v>
      </c>
      <c r="N21" s="20">
        <f t="shared" si="2"/>
        <v>1392.5325079365211</v>
      </c>
      <c r="O21" s="23">
        <f t="shared" si="3"/>
        <v>3.0010829679026768E-2</v>
      </c>
      <c r="P21" s="20">
        <f t="shared" si="7"/>
        <v>1939146.7856599772</v>
      </c>
    </row>
    <row r="22" spans="1:16" x14ac:dyDescent="0.3">
      <c r="A22" s="3">
        <v>21</v>
      </c>
      <c r="B22" s="45">
        <v>2020</v>
      </c>
      <c r="C22" s="4">
        <v>1</v>
      </c>
      <c r="D22" s="6"/>
      <c r="E22" s="4"/>
      <c r="F22" s="4"/>
      <c r="G22" s="4"/>
      <c r="H22" s="15">
        <v>0.91348993066525952</v>
      </c>
      <c r="I22" s="4"/>
      <c r="J22" s="8">
        <f t="shared" si="5"/>
        <v>53013.1</v>
      </c>
      <c r="K22" s="42"/>
      <c r="L22" s="8">
        <f t="shared" si="6"/>
        <v>48426.933043350466</v>
      </c>
    </row>
    <row r="23" spans="1:16" x14ac:dyDescent="0.3">
      <c r="A23" s="3">
        <v>22</v>
      </c>
      <c r="B23" s="45"/>
      <c r="C23" s="4">
        <v>2</v>
      </c>
      <c r="D23" s="6"/>
      <c r="E23" s="4"/>
      <c r="F23" s="4"/>
      <c r="G23" s="4"/>
      <c r="H23" s="15">
        <v>1.097579625334788</v>
      </c>
      <c r="I23" s="4"/>
      <c r="J23" s="8">
        <f t="shared" si="5"/>
        <v>54113.2</v>
      </c>
      <c r="K23" s="42"/>
      <c r="L23" s="8">
        <f t="shared" si="6"/>
        <v>59393.545781666449</v>
      </c>
      <c r="O23" s="22" t="s">
        <v>20</v>
      </c>
      <c r="P23" s="20">
        <f>AVERAGE(N2:N21)</f>
        <v>705.98998742680374</v>
      </c>
    </row>
    <row r="24" spans="1:16" x14ac:dyDescent="0.3">
      <c r="A24" s="3">
        <v>23</v>
      </c>
      <c r="B24" s="45"/>
      <c r="C24" s="4">
        <v>3</v>
      </c>
      <c r="D24" s="6"/>
      <c r="E24" s="4"/>
      <c r="F24" s="4"/>
      <c r="G24" s="4"/>
      <c r="H24" s="15">
        <v>1.2228301110024196</v>
      </c>
      <c r="I24" s="4"/>
      <c r="J24" s="8">
        <f t="shared" si="5"/>
        <v>55213.3</v>
      </c>
      <c r="K24" s="42"/>
      <c r="L24" s="8">
        <f t="shared" si="6"/>
        <v>67516.485767809892</v>
      </c>
      <c r="O24" s="24" t="s">
        <v>21</v>
      </c>
      <c r="P24" s="25">
        <f>AVERAGE(O2:O21)</f>
        <v>1.6943607102214542E-2</v>
      </c>
    </row>
    <row r="25" spans="1:16" x14ac:dyDescent="0.3">
      <c r="A25" s="3">
        <v>24</v>
      </c>
      <c r="B25" s="45"/>
      <c r="C25" s="4">
        <v>4</v>
      </c>
      <c r="D25" s="6"/>
      <c r="E25" s="4"/>
      <c r="F25" s="4"/>
      <c r="G25" s="4"/>
      <c r="H25" s="15">
        <v>0.86699800612685607</v>
      </c>
      <c r="I25" s="4"/>
      <c r="J25" s="8">
        <f t="shared" si="5"/>
        <v>56313.399999999994</v>
      </c>
      <c r="K25" s="42"/>
      <c r="L25" s="8">
        <f t="shared" si="6"/>
        <v>48823.605518224089</v>
      </c>
      <c r="O25" s="26" t="s">
        <v>23</v>
      </c>
      <c r="P25" s="27">
        <f>SQRT(AVERAGE(P2:P21))</f>
        <v>790.92297847429359</v>
      </c>
    </row>
  </sheetData>
  <mergeCells count="6">
    <mergeCell ref="B22:B25"/>
    <mergeCell ref="B2:B5"/>
    <mergeCell ref="B6:B9"/>
    <mergeCell ref="B10:B13"/>
    <mergeCell ref="B14:B17"/>
    <mergeCell ref="B18:B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CCBF-77D4-4FF2-9CA9-7D26C3DF1378}">
  <dimension ref="A1:U27"/>
  <sheetViews>
    <sheetView tabSelected="1" workbookViewId="0">
      <selection activeCell="I27" sqref="I27"/>
    </sheetView>
  </sheetViews>
  <sheetFormatPr defaultRowHeight="14.4" x14ac:dyDescent="0.3"/>
  <cols>
    <col min="1" max="4" width="8.88671875" style="29"/>
    <col min="7" max="7" width="9.5546875" bestFit="1" customWidth="1"/>
    <col min="10" max="10" width="11" bestFit="1" customWidth="1"/>
    <col min="12" max="12" width="11.44140625" customWidth="1"/>
    <col min="13" max="13" width="10.21875" style="29" bestFit="1" customWidth="1"/>
    <col min="14" max="17" width="8.88671875" style="29"/>
  </cols>
  <sheetData>
    <row r="1" spans="1:21" x14ac:dyDescent="0.3">
      <c r="A1" s="47" t="s">
        <v>0</v>
      </c>
      <c r="B1" s="30" t="s">
        <v>1</v>
      </c>
      <c r="C1" s="30" t="s">
        <v>2</v>
      </c>
      <c r="D1" s="30" t="s">
        <v>3</v>
      </c>
      <c r="E1" s="28" t="s">
        <v>26</v>
      </c>
      <c r="F1" s="28" t="s">
        <v>5</v>
      </c>
      <c r="G1" s="28" t="s">
        <v>27</v>
      </c>
      <c r="H1" s="28" t="s">
        <v>7</v>
      </c>
      <c r="I1" s="28" t="s">
        <v>29</v>
      </c>
      <c r="J1" s="28" t="s">
        <v>30</v>
      </c>
      <c r="K1" s="28" t="s">
        <v>25</v>
      </c>
      <c r="L1" s="46" t="s">
        <v>35</v>
      </c>
      <c r="M1" s="28" t="s">
        <v>18</v>
      </c>
      <c r="N1" s="28" t="s">
        <v>31</v>
      </c>
      <c r="O1" s="28" t="s">
        <v>36</v>
      </c>
      <c r="P1" s="28" t="s">
        <v>32</v>
      </c>
      <c r="T1" t="s">
        <v>33</v>
      </c>
      <c r="U1" t="s">
        <v>7</v>
      </c>
    </row>
    <row r="2" spans="1:21" x14ac:dyDescent="0.3">
      <c r="A2" s="29">
        <v>1</v>
      </c>
      <c r="B2" s="45">
        <v>2015</v>
      </c>
      <c r="C2" s="39">
        <v>1</v>
      </c>
      <c r="D2" s="32">
        <v>29341</v>
      </c>
      <c r="H2">
        <v>0.91348993066525952</v>
      </c>
      <c r="I2" s="33">
        <f>D2/H2</f>
        <v>32119.675340736467</v>
      </c>
      <c r="J2">
        <f>1100.1*A2+29911</f>
        <v>31011.1</v>
      </c>
      <c r="K2" s="33">
        <f>I2-J2</f>
        <v>1108.5753407364682</v>
      </c>
      <c r="L2" s="33">
        <f>H2*J2</f>
        <v>28328.32758885343</v>
      </c>
      <c r="M2" s="35">
        <f>D2-L2</f>
        <v>1012.6724111465701</v>
      </c>
      <c r="N2" s="35">
        <f>ABS(M2)</f>
        <v>1012.6724111465701</v>
      </c>
      <c r="O2" s="38">
        <f>ABS(D2-L2)/D2</f>
        <v>3.4513902428225697E-2</v>
      </c>
      <c r="P2" s="29">
        <f>M2*M2</f>
        <v>1025505.4122974079</v>
      </c>
      <c r="T2">
        <v>1</v>
      </c>
      <c r="U2" s="34">
        <f>AVERAGEIF($C$2:$C$21,T2,$G$2:$G$21)</f>
        <v>0.91348993066525952</v>
      </c>
    </row>
    <row r="3" spans="1:21" x14ac:dyDescent="0.3">
      <c r="A3" s="29">
        <v>2</v>
      </c>
      <c r="B3" s="45"/>
      <c r="C3" s="39">
        <v>2</v>
      </c>
      <c r="D3" s="11">
        <v>36145</v>
      </c>
      <c r="H3">
        <v>1.097579625334788</v>
      </c>
      <c r="I3" s="33">
        <f t="shared" ref="I3:I21" si="0">D3/H3</f>
        <v>32931.551539119464</v>
      </c>
      <c r="J3" s="29">
        <f>1100.1*A3+29911</f>
        <v>32111.200000000001</v>
      </c>
      <c r="K3" s="33">
        <f t="shared" ref="K3:K21" si="1">I3-J3</f>
        <v>820.35153911946327</v>
      </c>
      <c r="L3" s="33">
        <f t="shared" ref="L3:L25" si="2">H3*J3</f>
        <v>35244.598865050444</v>
      </c>
      <c r="M3" s="35">
        <f t="shared" ref="M3:M21" si="3">D3-L3</f>
        <v>900.40113494955585</v>
      </c>
      <c r="N3" s="35">
        <f t="shared" ref="N3:N21" si="4">ABS(M3)</f>
        <v>900.40113494955585</v>
      </c>
      <c r="O3" s="38">
        <f t="shared" ref="O3:O21" si="5">ABS(D3-L3)/D3</f>
        <v>2.4910807440850901E-2</v>
      </c>
      <c r="P3" s="29">
        <f t="shared" ref="P3:P21" si="6">M3*M3</f>
        <v>810722.20381844824</v>
      </c>
      <c r="R3" t="s">
        <v>20</v>
      </c>
      <c r="S3" s="35">
        <f>AVERAGE(N2:N21)</f>
        <v>705.98998742680374</v>
      </c>
      <c r="T3">
        <v>2</v>
      </c>
      <c r="U3" s="34">
        <f t="shared" ref="U3:U5" si="7">AVERAGEIF($C$2:$C$21,T3,$G$2:$G$21)</f>
        <v>1.097579625334788</v>
      </c>
    </row>
    <row r="4" spans="1:21" x14ac:dyDescent="0.3">
      <c r="A4" s="29">
        <v>3</v>
      </c>
      <c r="B4" s="45"/>
      <c r="C4" s="39">
        <v>3</v>
      </c>
      <c r="D4" s="13">
        <v>42023</v>
      </c>
      <c r="H4">
        <v>1.2228301110024196</v>
      </c>
      <c r="I4" s="33">
        <f t="shared" si="0"/>
        <v>34365.362466869163</v>
      </c>
      <c r="J4" s="29">
        <f t="shared" ref="J4:J25" si="8">1100.1*A4+29911</f>
        <v>33211.300000000003</v>
      </c>
      <c r="K4" s="33">
        <f t="shared" si="1"/>
        <v>1154.0624668691598</v>
      </c>
      <c r="L4" s="33">
        <f t="shared" si="2"/>
        <v>40611.777665534661</v>
      </c>
      <c r="M4" s="35">
        <f t="shared" si="3"/>
        <v>1411.2223344653394</v>
      </c>
      <c r="N4" s="35">
        <f t="shared" si="4"/>
        <v>1411.2223344653394</v>
      </c>
      <c r="O4" s="38">
        <f t="shared" si="5"/>
        <v>3.3582141552610224E-2</v>
      </c>
      <c r="P4" s="29">
        <f t="shared" si="6"/>
        <v>1991548.4772938022</v>
      </c>
      <c r="R4" t="s">
        <v>21</v>
      </c>
      <c r="S4" s="36">
        <f>AVERAGE(O2:O21)</f>
        <v>1.6943607102214542E-2</v>
      </c>
      <c r="T4">
        <v>3</v>
      </c>
      <c r="U4" s="34">
        <f t="shared" si="7"/>
        <v>1.2228301110024196</v>
      </c>
    </row>
    <row r="5" spans="1:21" x14ac:dyDescent="0.3">
      <c r="A5" s="29">
        <v>4</v>
      </c>
      <c r="B5" s="45"/>
      <c r="C5" s="39">
        <v>4</v>
      </c>
      <c r="D5" s="13">
        <v>29991</v>
      </c>
      <c r="E5" s="33">
        <f>AVERAGE(D2:D5)</f>
        <v>34375</v>
      </c>
      <c r="F5" s="33">
        <f>AVERAGE(E5:E6)</f>
        <v>34724.125</v>
      </c>
      <c r="G5" s="34">
        <f>D5/F5</f>
        <v>0.86369346959786608</v>
      </c>
      <c r="H5">
        <v>0.86699800612685607</v>
      </c>
      <c r="I5" s="33">
        <f t="shared" si="0"/>
        <v>34591.775053761572</v>
      </c>
      <c r="J5" s="29">
        <f t="shared" si="8"/>
        <v>34311.4</v>
      </c>
      <c r="K5" s="33">
        <f t="shared" si="1"/>
        <v>280.3750537615706</v>
      </c>
      <c r="L5" s="33">
        <f t="shared" si="2"/>
        <v>29747.91538742101</v>
      </c>
      <c r="M5" s="35">
        <f t="shared" si="3"/>
        <v>243.08461257899035</v>
      </c>
      <c r="N5" s="35">
        <f t="shared" si="4"/>
        <v>243.08461257899035</v>
      </c>
      <c r="O5" s="38">
        <f t="shared" si="5"/>
        <v>8.1052519948981473E-3</v>
      </c>
      <c r="P5" s="29">
        <f t="shared" si="6"/>
        <v>59090.128872677829</v>
      </c>
      <c r="R5" t="s">
        <v>23</v>
      </c>
      <c r="S5">
        <f>SQRT(AVERAGE(P2:P21))</f>
        <v>790.92297847429359</v>
      </c>
      <c r="T5">
        <v>4</v>
      </c>
      <c r="U5" s="34">
        <f t="shared" si="7"/>
        <v>0.86699800612685607</v>
      </c>
    </row>
    <row r="6" spans="1:21" x14ac:dyDescent="0.3">
      <c r="A6" s="29">
        <v>5</v>
      </c>
      <c r="B6" s="45">
        <v>2016</v>
      </c>
      <c r="C6" s="39">
        <v>1</v>
      </c>
      <c r="D6" s="14">
        <v>32134</v>
      </c>
      <c r="E6" s="33">
        <f t="shared" ref="E6:E20" si="9">AVERAGE(D3:D6)</f>
        <v>35073.25</v>
      </c>
      <c r="F6" s="33">
        <f t="shared" ref="F6:F19" si="10">AVERAGE(E6:E7)</f>
        <v>35512.375</v>
      </c>
      <c r="G6" s="34">
        <f t="shared" ref="G6:G20" si="11">D6/F6</f>
        <v>0.90486766936877638</v>
      </c>
      <c r="H6">
        <v>0.91348993066525952</v>
      </c>
      <c r="I6" s="33">
        <f t="shared" si="0"/>
        <v>35177.180307393261</v>
      </c>
      <c r="J6" s="29">
        <f t="shared" si="8"/>
        <v>35411.5</v>
      </c>
      <c r="K6" s="33">
        <f t="shared" si="1"/>
        <v>-234.31969260673941</v>
      </c>
      <c r="L6" s="33">
        <f t="shared" si="2"/>
        <v>32348.048679752839</v>
      </c>
      <c r="M6" s="35">
        <f t="shared" si="3"/>
        <v>-214.04867975283923</v>
      </c>
      <c r="N6" s="35">
        <f t="shared" si="4"/>
        <v>214.04867975283923</v>
      </c>
      <c r="O6" s="38">
        <f t="shared" si="5"/>
        <v>6.6611277697404382E-3</v>
      </c>
      <c r="P6" s="29">
        <f t="shared" si="6"/>
        <v>45816.837303933527</v>
      </c>
    </row>
    <row r="7" spans="1:21" x14ac:dyDescent="0.3">
      <c r="A7" s="29">
        <v>6</v>
      </c>
      <c r="B7" s="45"/>
      <c r="C7" s="39">
        <v>2</v>
      </c>
      <c r="D7" s="14">
        <v>39658</v>
      </c>
      <c r="E7" s="33">
        <f t="shared" si="9"/>
        <v>35951.5</v>
      </c>
      <c r="F7" s="33">
        <f t="shared" si="10"/>
        <v>36424.75</v>
      </c>
      <c r="G7" s="34">
        <f t="shared" si="11"/>
        <v>1.0887651939958407</v>
      </c>
      <c r="H7">
        <v>1.097579625334788</v>
      </c>
      <c r="I7" s="33">
        <f t="shared" si="0"/>
        <v>36132.230486606713</v>
      </c>
      <c r="J7" s="29">
        <f t="shared" si="8"/>
        <v>36511.599999999999</v>
      </c>
      <c r="K7" s="33">
        <f t="shared" si="1"/>
        <v>-379.36951339328516</v>
      </c>
      <c r="L7" s="33">
        <f t="shared" si="2"/>
        <v>40074.388248373645</v>
      </c>
      <c r="M7" s="35">
        <f t="shared" si="3"/>
        <v>-416.38824837364518</v>
      </c>
      <c r="N7" s="35">
        <f t="shared" si="4"/>
        <v>416.38824837364518</v>
      </c>
      <c r="O7" s="38">
        <f t="shared" si="5"/>
        <v>1.0499476735429048E-2</v>
      </c>
      <c r="P7" s="29">
        <f t="shared" si="6"/>
        <v>173379.17338367243</v>
      </c>
    </row>
    <row r="8" spans="1:21" x14ac:dyDescent="0.3">
      <c r="A8" s="29">
        <v>7</v>
      </c>
      <c r="B8" s="45"/>
      <c r="C8" s="39">
        <v>3</v>
      </c>
      <c r="D8" s="31">
        <v>45809</v>
      </c>
      <c r="E8" s="33">
        <f t="shared" si="9"/>
        <v>36898</v>
      </c>
      <c r="F8" s="33">
        <f t="shared" si="10"/>
        <v>37269.5</v>
      </c>
      <c r="G8" s="34">
        <f t="shared" si="11"/>
        <v>1.2291283757496076</v>
      </c>
      <c r="H8">
        <v>1.2228301110024196</v>
      </c>
      <c r="I8" s="33">
        <f t="shared" si="0"/>
        <v>37461.458944977974</v>
      </c>
      <c r="J8" s="29">
        <f t="shared" si="8"/>
        <v>37611.699999999997</v>
      </c>
      <c r="K8" s="33">
        <f t="shared" si="1"/>
        <v>-150.24105502202292</v>
      </c>
      <c r="L8" s="33">
        <f t="shared" si="2"/>
        <v>45992.719285989697</v>
      </c>
      <c r="M8" s="35">
        <f t="shared" si="3"/>
        <v>-183.7192859896968</v>
      </c>
      <c r="N8" s="35">
        <f t="shared" si="4"/>
        <v>183.7192859896968</v>
      </c>
      <c r="O8" s="38">
        <f t="shared" si="5"/>
        <v>4.0105500226963438E-3</v>
      </c>
      <c r="P8" s="29">
        <f t="shared" si="6"/>
        <v>33752.776044564001</v>
      </c>
    </row>
    <row r="9" spans="1:21" x14ac:dyDescent="0.3">
      <c r="A9" s="29">
        <v>8</v>
      </c>
      <c r="B9" s="45"/>
      <c r="C9" s="39">
        <v>4</v>
      </c>
      <c r="D9" s="31">
        <v>32963</v>
      </c>
      <c r="E9" s="33">
        <f t="shared" si="9"/>
        <v>37641</v>
      </c>
      <c r="F9" s="33">
        <f t="shared" si="10"/>
        <v>38068.375</v>
      </c>
      <c r="G9" s="34">
        <f t="shared" si="11"/>
        <v>0.86588933727798989</v>
      </c>
      <c r="H9">
        <v>0.86699800612685607</v>
      </c>
      <c r="I9" s="33">
        <f t="shared" si="0"/>
        <v>38019.695278488303</v>
      </c>
      <c r="J9" s="29">
        <f t="shared" si="8"/>
        <v>38711.800000000003</v>
      </c>
      <c r="K9" s="33">
        <f t="shared" si="1"/>
        <v>-692.10472151169961</v>
      </c>
      <c r="L9" s="33">
        <f t="shared" si="2"/>
        <v>33563.053413581627</v>
      </c>
      <c r="M9" s="35">
        <f t="shared" si="3"/>
        <v>-600.05341358162696</v>
      </c>
      <c r="N9" s="35">
        <f t="shared" si="4"/>
        <v>600.05341358162696</v>
      </c>
      <c r="O9" s="38">
        <f t="shared" si="5"/>
        <v>1.820384714927728E-2</v>
      </c>
      <c r="P9" s="29">
        <f t="shared" si="6"/>
        <v>360064.09915096307</v>
      </c>
    </row>
    <row r="10" spans="1:21" x14ac:dyDescent="0.3">
      <c r="A10" s="29">
        <v>9</v>
      </c>
      <c r="B10" s="45">
        <v>2017</v>
      </c>
      <c r="C10" s="39">
        <v>1</v>
      </c>
      <c r="D10" s="31">
        <v>35553</v>
      </c>
      <c r="E10" s="33">
        <f t="shared" si="9"/>
        <v>38495.75</v>
      </c>
      <c r="F10" s="33">
        <f t="shared" si="10"/>
        <v>39033.125</v>
      </c>
      <c r="G10" s="34">
        <f t="shared" si="11"/>
        <v>0.91084175299825465</v>
      </c>
      <c r="H10">
        <v>0.91348993066525952</v>
      </c>
      <c r="I10" s="33">
        <f t="shared" si="0"/>
        <v>38919.969237217665</v>
      </c>
      <c r="J10" s="29">
        <f t="shared" si="8"/>
        <v>39811.9</v>
      </c>
      <c r="K10" s="33">
        <f t="shared" si="1"/>
        <v>-891.93076278233639</v>
      </c>
      <c r="L10" s="33">
        <f t="shared" si="2"/>
        <v>36367.769770652245</v>
      </c>
      <c r="M10" s="35">
        <f t="shared" si="3"/>
        <v>-814.76977065224492</v>
      </c>
      <c r="N10" s="35">
        <f t="shared" si="4"/>
        <v>814.76977065224492</v>
      </c>
      <c r="O10" s="38">
        <f t="shared" si="5"/>
        <v>2.2917046962344808E-2</v>
      </c>
      <c r="P10" s="29">
        <f t="shared" si="6"/>
        <v>663849.77916871174</v>
      </c>
    </row>
    <row r="11" spans="1:21" x14ac:dyDescent="0.3">
      <c r="A11" s="29">
        <v>10</v>
      </c>
      <c r="B11" s="45"/>
      <c r="C11" s="39">
        <v>2</v>
      </c>
      <c r="D11" s="31">
        <v>43957</v>
      </c>
      <c r="E11" s="33">
        <f t="shared" si="9"/>
        <v>39570.5</v>
      </c>
      <c r="F11" s="33">
        <f t="shared" si="10"/>
        <v>40150.5</v>
      </c>
      <c r="G11" s="34">
        <f t="shared" si="11"/>
        <v>1.0948057932030735</v>
      </c>
      <c r="H11">
        <v>1.097579625334788</v>
      </c>
      <c r="I11" s="33">
        <f t="shared" si="0"/>
        <v>40049.030599116726</v>
      </c>
      <c r="J11" s="29">
        <f t="shared" si="8"/>
        <v>40912</v>
      </c>
      <c r="K11" s="33">
        <f t="shared" si="1"/>
        <v>-862.96940088327392</v>
      </c>
      <c r="L11" s="33">
        <f t="shared" si="2"/>
        <v>44904.177631696846</v>
      </c>
      <c r="M11" s="35">
        <f t="shared" si="3"/>
        <v>-947.17763169684622</v>
      </c>
      <c r="N11" s="35">
        <f t="shared" si="4"/>
        <v>947.17763169684622</v>
      </c>
      <c r="O11" s="38">
        <f t="shared" si="5"/>
        <v>2.1547822455964833E-2</v>
      </c>
      <c r="P11" s="29">
        <f t="shared" si="6"/>
        <v>897145.46598684648</v>
      </c>
    </row>
    <row r="12" spans="1:21" x14ac:dyDescent="0.3">
      <c r="A12" s="29">
        <v>11</v>
      </c>
      <c r="B12" s="45"/>
      <c r="C12" s="39">
        <v>3</v>
      </c>
      <c r="D12" s="31">
        <v>50449</v>
      </c>
      <c r="E12" s="33">
        <f t="shared" si="9"/>
        <v>40730.5</v>
      </c>
      <c r="F12" s="33">
        <f t="shared" si="10"/>
        <v>41184.875</v>
      </c>
      <c r="G12" s="34">
        <f t="shared" si="11"/>
        <v>1.2249399810003065</v>
      </c>
      <c r="H12">
        <v>1.2228301110024196</v>
      </c>
      <c r="I12" s="33">
        <f t="shared" si="0"/>
        <v>41255.935347097598</v>
      </c>
      <c r="J12" s="29">
        <f t="shared" si="8"/>
        <v>42012.1</v>
      </c>
      <c r="K12" s="33">
        <f t="shared" si="1"/>
        <v>-756.16465290240012</v>
      </c>
      <c r="L12" s="33">
        <f t="shared" si="2"/>
        <v>51373.660906444748</v>
      </c>
      <c r="M12" s="35">
        <f t="shared" si="3"/>
        <v>-924.66090644474752</v>
      </c>
      <c r="N12" s="35">
        <f t="shared" si="4"/>
        <v>924.66090644474752</v>
      </c>
      <c r="O12" s="38">
        <f t="shared" si="5"/>
        <v>1.8328627057914874E-2</v>
      </c>
      <c r="P12" s="29">
        <f t="shared" si="6"/>
        <v>854997.79190722213</v>
      </c>
    </row>
    <row r="13" spans="1:21" x14ac:dyDescent="0.3">
      <c r="A13" s="29">
        <v>12</v>
      </c>
      <c r="B13" s="45"/>
      <c r="C13" s="39">
        <v>4</v>
      </c>
      <c r="D13" s="31">
        <v>36598</v>
      </c>
      <c r="E13" s="33">
        <f t="shared" si="9"/>
        <v>41639.25</v>
      </c>
      <c r="F13" s="33">
        <f t="shared" si="10"/>
        <v>42157</v>
      </c>
      <c r="G13" s="34">
        <f t="shared" si="11"/>
        <v>0.86813577816258269</v>
      </c>
      <c r="H13">
        <v>0.86699800612685607</v>
      </c>
      <c r="I13" s="33">
        <f t="shared" si="0"/>
        <v>42212.323144195456</v>
      </c>
      <c r="J13" s="29">
        <f t="shared" si="8"/>
        <v>43112.2</v>
      </c>
      <c r="K13" s="33">
        <f t="shared" si="1"/>
        <v>-899.87685580454126</v>
      </c>
      <c r="L13" s="33">
        <f t="shared" si="2"/>
        <v>37378.191439742244</v>
      </c>
      <c r="M13" s="35">
        <f t="shared" si="3"/>
        <v>-780.19143974224426</v>
      </c>
      <c r="N13" s="35">
        <f t="shared" si="4"/>
        <v>780.19143974224426</v>
      </c>
      <c r="O13" s="38">
        <f t="shared" si="5"/>
        <v>2.1317870914865408E-2</v>
      </c>
      <c r="P13" s="29">
        <f t="shared" si="6"/>
        <v>608698.68264707597</v>
      </c>
    </row>
    <row r="14" spans="1:21" x14ac:dyDescent="0.3">
      <c r="A14" s="29">
        <v>13</v>
      </c>
      <c r="B14" s="45">
        <v>2018</v>
      </c>
      <c r="C14" s="39">
        <v>1</v>
      </c>
      <c r="D14" s="31">
        <v>39695</v>
      </c>
      <c r="E14" s="33">
        <f t="shared" si="9"/>
        <v>42674.75</v>
      </c>
      <c r="F14" s="33">
        <f t="shared" si="10"/>
        <v>43325.875</v>
      </c>
      <c r="G14" s="34">
        <f t="shared" si="11"/>
        <v>0.91619615299171686</v>
      </c>
      <c r="H14">
        <v>0.91348993066525952</v>
      </c>
      <c r="I14" s="33">
        <f t="shared" si="0"/>
        <v>43454.228303416174</v>
      </c>
      <c r="J14" s="29">
        <f t="shared" si="8"/>
        <v>44212.3</v>
      </c>
      <c r="K14" s="33">
        <f t="shared" si="1"/>
        <v>-758.07169658382918</v>
      </c>
      <c r="L14" s="33">
        <f t="shared" si="2"/>
        <v>40387.490861551654</v>
      </c>
      <c r="M14" s="35">
        <f t="shared" si="3"/>
        <v>-692.49086155165423</v>
      </c>
      <c r="N14" s="35">
        <f t="shared" si="4"/>
        <v>692.49086155165423</v>
      </c>
      <c r="O14" s="38">
        <f t="shared" si="5"/>
        <v>1.7445291889448399E-2</v>
      </c>
      <c r="P14" s="29">
        <f t="shared" si="6"/>
        <v>479543.59333255235</v>
      </c>
    </row>
    <row r="15" spans="1:21" x14ac:dyDescent="0.3">
      <c r="A15" s="29">
        <v>14</v>
      </c>
      <c r="B15" s="45"/>
      <c r="C15" s="39">
        <v>2</v>
      </c>
      <c r="D15" s="31">
        <v>49166</v>
      </c>
      <c r="E15" s="33">
        <f t="shared" si="9"/>
        <v>43977</v>
      </c>
      <c r="F15" s="33">
        <f t="shared" si="10"/>
        <v>44679.5</v>
      </c>
      <c r="G15" s="34">
        <f t="shared" si="11"/>
        <v>1.1004151792208954</v>
      </c>
      <c r="H15">
        <v>1.097579625334788</v>
      </c>
      <c r="I15" s="33">
        <f t="shared" si="0"/>
        <v>44794.927734744706</v>
      </c>
      <c r="J15" s="29">
        <f t="shared" si="8"/>
        <v>45312.399999999994</v>
      </c>
      <c r="K15" s="33">
        <f t="shared" si="1"/>
        <v>-517.47226525528822</v>
      </c>
      <c r="L15" s="33">
        <f t="shared" si="2"/>
        <v>49733.96701502004</v>
      </c>
      <c r="M15" s="35">
        <f t="shared" si="3"/>
        <v>-567.96701502003998</v>
      </c>
      <c r="N15" s="35">
        <f t="shared" si="4"/>
        <v>567.96701502003998</v>
      </c>
      <c r="O15" s="38">
        <f t="shared" si="5"/>
        <v>1.1552028129602571E-2</v>
      </c>
      <c r="P15" s="29">
        <f t="shared" si="6"/>
        <v>322586.53015077434</v>
      </c>
    </row>
    <row r="16" spans="1:21" x14ac:dyDescent="0.3">
      <c r="A16" s="29">
        <v>15</v>
      </c>
      <c r="B16" s="45"/>
      <c r="C16" s="39">
        <v>3</v>
      </c>
      <c r="D16" s="31">
        <v>56069</v>
      </c>
      <c r="E16" s="33">
        <f t="shared" si="9"/>
        <v>45382</v>
      </c>
      <c r="F16" s="33">
        <f t="shared" si="10"/>
        <v>45932.875</v>
      </c>
      <c r="G16" s="34">
        <f t="shared" si="11"/>
        <v>1.2206725575091915</v>
      </c>
      <c r="H16">
        <v>1.2228301110024196</v>
      </c>
      <c r="I16" s="33">
        <f t="shared" si="0"/>
        <v>45851.831334147661</v>
      </c>
      <c r="J16" s="29">
        <f t="shared" si="8"/>
        <v>46412.5</v>
      </c>
      <c r="K16" s="33">
        <f t="shared" si="1"/>
        <v>-560.66866585233947</v>
      </c>
      <c r="L16" s="33">
        <f t="shared" si="2"/>
        <v>56754.602526899798</v>
      </c>
      <c r="M16" s="35">
        <f t="shared" si="3"/>
        <v>-685.60252689979825</v>
      </c>
      <c r="N16" s="35">
        <f t="shared" si="4"/>
        <v>685.60252689979825</v>
      </c>
      <c r="O16" s="38">
        <f t="shared" si="5"/>
        <v>1.2227835825497125E-2</v>
      </c>
      <c r="P16" s="29">
        <f t="shared" si="6"/>
        <v>470050.82489138859</v>
      </c>
    </row>
    <row r="17" spans="1:16" x14ac:dyDescent="0.3">
      <c r="A17" s="29">
        <v>16</v>
      </c>
      <c r="B17" s="45"/>
      <c r="C17" s="39">
        <v>4</v>
      </c>
      <c r="D17" s="31">
        <v>41005</v>
      </c>
      <c r="E17" s="33">
        <f t="shared" si="9"/>
        <v>46483.75</v>
      </c>
      <c r="F17" s="33">
        <f t="shared" si="10"/>
        <v>47117.375</v>
      </c>
      <c r="G17" s="34">
        <f t="shared" si="11"/>
        <v>0.87027343946898572</v>
      </c>
      <c r="H17">
        <v>0.86699800612685607</v>
      </c>
      <c r="I17" s="33">
        <f t="shared" si="0"/>
        <v>47295.379816594752</v>
      </c>
      <c r="J17" s="29">
        <f t="shared" si="8"/>
        <v>47512.6</v>
      </c>
      <c r="K17" s="33">
        <f t="shared" si="1"/>
        <v>-217.22018340524664</v>
      </c>
      <c r="L17" s="33">
        <f t="shared" si="2"/>
        <v>41193.329465902862</v>
      </c>
      <c r="M17" s="35">
        <f t="shared" si="3"/>
        <v>-188.32946590286156</v>
      </c>
      <c r="N17" s="35">
        <f t="shared" si="4"/>
        <v>188.32946590286156</v>
      </c>
      <c r="O17" s="38">
        <f t="shared" si="5"/>
        <v>4.5928415047643348E-3</v>
      </c>
      <c r="P17" s="29">
        <f t="shared" si="6"/>
        <v>35467.987727257096</v>
      </c>
    </row>
    <row r="18" spans="1:16" x14ac:dyDescent="0.3">
      <c r="A18" s="29">
        <v>17</v>
      </c>
      <c r="B18" s="45">
        <v>2019</v>
      </c>
      <c r="C18" s="39">
        <v>1</v>
      </c>
      <c r="D18" s="31">
        <v>44764</v>
      </c>
      <c r="E18" s="33">
        <f t="shared" si="9"/>
        <v>47751</v>
      </c>
      <c r="F18" s="33">
        <f t="shared" si="10"/>
        <v>48548.125</v>
      </c>
      <c r="G18" s="34">
        <f t="shared" si="11"/>
        <v>0.92205414730229029</v>
      </c>
      <c r="H18">
        <v>0.91348993066525952</v>
      </c>
      <c r="I18" s="33">
        <f t="shared" si="0"/>
        <v>49003.27688056737</v>
      </c>
      <c r="J18" s="29">
        <f t="shared" si="8"/>
        <v>48612.7</v>
      </c>
      <c r="K18" s="33">
        <f t="shared" si="1"/>
        <v>390.57688056737243</v>
      </c>
      <c r="L18" s="33">
        <f t="shared" si="2"/>
        <v>44407.211952451056</v>
      </c>
      <c r="M18" s="35">
        <f t="shared" si="3"/>
        <v>356.78804754894372</v>
      </c>
      <c r="N18" s="35">
        <f t="shared" si="4"/>
        <v>356.78804754894372</v>
      </c>
      <c r="O18" s="38">
        <f t="shared" si="5"/>
        <v>7.970423723280844E-3</v>
      </c>
      <c r="P18" s="29">
        <f t="shared" si="6"/>
        <v>127297.71087378732</v>
      </c>
    </row>
    <row r="19" spans="1:16" x14ac:dyDescent="0.3">
      <c r="A19" s="29">
        <v>18</v>
      </c>
      <c r="B19" s="45"/>
      <c r="C19" s="39">
        <v>2</v>
      </c>
      <c r="D19" s="31">
        <v>55543</v>
      </c>
      <c r="E19" s="33">
        <f t="shared" si="9"/>
        <v>49345.25</v>
      </c>
      <c r="F19" s="33">
        <f t="shared" si="10"/>
        <v>50204.625</v>
      </c>
      <c r="G19" s="34">
        <f t="shared" si="11"/>
        <v>1.1063323349193426</v>
      </c>
      <c r="H19">
        <v>1.097579625334788</v>
      </c>
      <c r="I19" s="33">
        <f t="shared" si="0"/>
        <v>50604.984565979037</v>
      </c>
      <c r="J19" s="29">
        <f t="shared" si="8"/>
        <v>49712.800000000003</v>
      </c>
      <c r="K19" s="33">
        <f t="shared" si="1"/>
        <v>892.18456597903423</v>
      </c>
      <c r="L19" s="33">
        <f t="shared" si="2"/>
        <v>54563.756398343256</v>
      </c>
      <c r="M19" s="35">
        <f t="shared" si="3"/>
        <v>979.24360165674443</v>
      </c>
      <c r="N19" s="35">
        <f t="shared" si="4"/>
        <v>979.24360165674443</v>
      </c>
      <c r="O19" s="38">
        <f t="shared" si="5"/>
        <v>1.763036929328168E-2</v>
      </c>
      <c r="P19" s="29">
        <f t="shared" si="6"/>
        <v>958918.03138567274</v>
      </c>
    </row>
    <row r="20" spans="1:16" x14ac:dyDescent="0.3">
      <c r="A20" s="29">
        <v>19</v>
      </c>
      <c r="B20" s="45"/>
      <c r="C20" s="39">
        <v>3</v>
      </c>
      <c r="D20" s="31">
        <v>62944</v>
      </c>
      <c r="E20" s="33">
        <f t="shared" si="9"/>
        <v>51064</v>
      </c>
      <c r="F20" s="33">
        <f>AVERAGE(E20:E21)</f>
        <v>51738.5</v>
      </c>
      <c r="G20" s="34">
        <f t="shared" si="11"/>
        <v>1.2165795297505726</v>
      </c>
      <c r="H20">
        <v>1.2228301110024196</v>
      </c>
      <c r="I20" s="33">
        <f t="shared" si="0"/>
        <v>51474.035054960674</v>
      </c>
      <c r="J20" s="29">
        <f t="shared" si="8"/>
        <v>50812.899999999994</v>
      </c>
      <c r="K20" s="33">
        <f t="shared" si="1"/>
        <v>661.13505496067955</v>
      </c>
      <c r="L20" s="33">
        <f t="shared" si="2"/>
        <v>62135.544147354834</v>
      </c>
      <c r="M20" s="35">
        <f t="shared" si="3"/>
        <v>808.45585264516558</v>
      </c>
      <c r="N20" s="35">
        <f t="shared" si="4"/>
        <v>808.45585264516558</v>
      </c>
      <c r="O20" s="38">
        <f t="shared" si="5"/>
        <v>1.2844049514571135E-2</v>
      </c>
      <c r="P20" s="29">
        <f t="shared" si="6"/>
        <v>653600.86567622167</v>
      </c>
    </row>
    <row r="21" spans="1:16" x14ac:dyDescent="0.3">
      <c r="A21" s="29">
        <v>20</v>
      </c>
      <c r="B21" s="45"/>
      <c r="C21" s="39">
        <v>4</v>
      </c>
      <c r="D21" s="31">
        <v>46401</v>
      </c>
      <c r="E21" s="33">
        <f>AVERAGE(D18:D21)</f>
        <v>52413</v>
      </c>
      <c r="H21">
        <v>0.86699800612685607</v>
      </c>
      <c r="I21" s="33">
        <f t="shared" si="0"/>
        <v>53519.154221919598</v>
      </c>
      <c r="J21" s="29">
        <f t="shared" si="8"/>
        <v>51913</v>
      </c>
      <c r="K21" s="33">
        <f t="shared" si="1"/>
        <v>1606.1542219195981</v>
      </c>
      <c r="L21" s="33">
        <f t="shared" si="2"/>
        <v>45008.467492063479</v>
      </c>
      <c r="M21" s="35">
        <f t="shared" si="3"/>
        <v>1392.5325079365211</v>
      </c>
      <c r="N21" s="35">
        <f t="shared" si="4"/>
        <v>1392.5325079365211</v>
      </c>
      <c r="O21" s="38">
        <f t="shared" si="5"/>
        <v>3.0010829679026768E-2</v>
      </c>
      <c r="P21" s="29">
        <f t="shared" si="6"/>
        <v>1939146.7856599772</v>
      </c>
    </row>
    <row r="22" spans="1:16" x14ac:dyDescent="0.3">
      <c r="A22" s="29">
        <v>21</v>
      </c>
      <c r="B22" s="45">
        <v>2020</v>
      </c>
      <c r="C22" s="39">
        <v>1</v>
      </c>
      <c r="D22" s="6"/>
      <c r="H22" s="29">
        <v>0.91348993066525952</v>
      </c>
      <c r="J22" s="29">
        <f t="shared" si="8"/>
        <v>53013.1</v>
      </c>
      <c r="L22" s="33">
        <f t="shared" si="2"/>
        <v>48426.933043350466</v>
      </c>
      <c r="M22" s="35"/>
      <c r="N22" s="35"/>
      <c r="O22" s="38"/>
    </row>
    <row r="23" spans="1:16" x14ac:dyDescent="0.3">
      <c r="A23" s="29">
        <v>22</v>
      </c>
      <c r="B23" s="45"/>
      <c r="C23" s="39">
        <v>2</v>
      </c>
      <c r="D23" s="6"/>
      <c r="H23" s="29">
        <v>1.097579625334788</v>
      </c>
      <c r="J23" s="29">
        <f t="shared" si="8"/>
        <v>54113.2</v>
      </c>
      <c r="L23" s="33">
        <f t="shared" si="2"/>
        <v>59393.545781666449</v>
      </c>
      <c r="M23" s="35"/>
      <c r="N23" s="35"/>
      <c r="O23" s="38"/>
    </row>
    <row r="24" spans="1:16" x14ac:dyDescent="0.3">
      <c r="A24" s="29">
        <v>23</v>
      </c>
      <c r="B24" s="45"/>
      <c r="C24" s="39">
        <v>3</v>
      </c>
      <c r="D24" s="6"/>
      <c r="H24" s="29">
        <v>1.2228301110024196</v>
      </c>
      <c r="J24" s="29">
        <f t="shared" si="8"/>
        <v>55213.3</v>
      </c>
      <c r="L24" s="33">
        <f t="shared" si="2"/>
        <v>67516.485767809892</v>
      </c>
      <c r="M24" s="35"/>
      <c r="N24" s="35"/>
      <c r="O24" s="38"/>
    </row>
    <row r="25" spans="1:16" x14ac:dyDescent="0.3">
      <c r="A25" s="29">
        <v>24</v>
      </c>
      <c r="B25" s="45"/>
      <c r="C25" s="39">
        <v>4</v>
      </c>
      <c r="D25" s="6"/>
      <c r="H25" s="29">
        <v>0.86699800612685607</v>
      </c>
      <c r="J25" s="29">
        <f t="shared" si="8"/>
        <v>56313.399999999994</v>
      </c>
      <c r="L25" s="33">
        <f t="shared" si="2"/>
        <v>48823.605518224089</v>
      </c>
      <c r="M25" s="35"/>
      <c r="N25" s="35"/>
      <c r="O25" s="38"/>
    </row>
    <row r="27" spans="1:16" x14ac:dyDescent="0.3">
      <c r="E27" t="s">
        <v>34</v>
      </c>
    </row>
  </sheetData>
  <mergeCells count="6">
    <mergeCell ref="B22:B25"/>
    <mergeCell ref="B2:B5"/>
    <mergeCell ref="B6:B9"/>
    <mergeCell ref="B10:B13"/>
    <mergeCell ref="B14:B17"/>
    <mergeCell ref="B18:B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1359-5084-4DEA-8D41-90D35C7E8F6C}">
  <dimension ref="D3:G10"/>
  <sheetViews>
    <sheetView workbookViewId="0">
      <selection activeCell="D8" sqref="D8"/>
    </sheetView>
  </sheetViews>
  <sheetFormatPr defaultRowHeight="14.4" x14ac:dyDescent="0.3"/>
  <cols>
    <col min="4" max="4" width="16.77734375" bestFit="1" customWidth="1"/>
  </cols>
  <sheetData>
    <row r="3" spans="4:7" x14ac:dyDescent="0.3">
      <c r="D3" t="s">
        <v>11</v>
      </c>
      <c r="G3" t="s">
        <v>28</v>
      </c>
    </row>
    <row r="5" spans="4:7" x14ac:dyDescent="0.3">
      <c r="D5" t="s">
        <v>10</v>
      </c>
    </row>
    <row r="6" spans="4:7" x14ac:dyDescent="0.3">
      <c r="D6" t="s">
        <v>12</v>
      </c>
    </row>
    <row r="8" spans="4:7" x14ac:dyDescent="0.3">
      <c r="D8" t="s">
        <v>15</v>
      </c>
    </row>
    <row r="10" spans="4:7" x14ac:dyDescent="0.3">
      <c r="D1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</vt:lpstr>
      <vt:lpstr>Working_predictions</vt:lpstr>
      <vt:lpstr>Concepts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</dc:creator>
  <cp:lastModifiedBy>Krishna Bhagavan</cp:lastModifiedBy>
  <dcterms:created xsi:type="dcterms:W3CDTF">2021-02-23T10:00:19Z</dcterms:created>
  <dcterms:modified xsi:type="dcterms:W3CDTF">2022-01-10T20:52:51Z</dcterms:modified>
</cp:coreProperties>
</file>