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8.png" ContentType="image/png"/>
  <Override PartName="/xl/media/image7.png" ContentType="image/png"/>
  <Override PartName="/xl/media/image6.png" ContentType="image/png"/>
  <Override PartName="/xl/media/image5.png" ContentType="image/p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sheet4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Self declaration" sheetId="1" state="visible" r:id="rId2"/>
    <sheet name="Salary breakup" sheetId="2" state="visible" r:id="rId3"/>
    <sheet name="Tax workings" sheetId="3" state="visible" r:id="rId4"/>
    <sheet name="IT Amendments &amp; Slab FY 18-19" sheetId="4" state="visible" r:id="rId5"/>
  </sheets>
  <definedNames>
    <definedName function="false" hidden="false" localSheetId="1" name="_xlnm.Print_Area" vbProcedure="false">'Salary breakup'!$A$1:$R$18</definedName>
    <definedName function="false" hidden="false" localSheetId="0" name="_xlnm.Print_Area" vbProcedure="false">'Self declaration'!$A$1:$K$103</definedName>
    <definedName function="false" hidden="false" localSheetId="2" name="_xlnm.Print_Area" vbProcedure="false">'Tax workings'!$A$1:$G$76</definedName>
    <definedName function="false" hidden="false" localSheetId="0" name="_xlnm.Print_Area" vbProcedure="false">'Self declaration'!$A$1:$K$103</definedName>
    <definedName function="false" hidden="false" localSheetId="0" name="_xlnm.Print_Area_0" vbProcedure="false">'Self declaration'!$A$1:$K$103</definedName>
    <definedName function="false" hidden="false" localSheetId="0" name="_xlnm.Print_Area_0_0" vbProcedure="false">'Self declaration'!$A$1:$K$103</definedName>
    <definedName function="false" hidden="false" localSheetId="0" name="_xlnm.Print_Area_0_0_0" vbProcedure="false">'Self declaration'!$A$1:$K$103</definedName>
    <definedName function="false" hidden="false" localSheetId="1" name="_xlnm.Print_Area" vbProcedure="false">'Salary breakup'!$A$1:$R$18</definedName>
    <definedName function="false" hidden="false" localSheetId="1" name="_xlnm.Print_Area_0" vbProcedure="false">'Salary breakup'!$A$1:$R$18</definedName>
    <definedName function="false" hidden="false" localSheetId="1" name="_xlnm.Print_Area_0_0" vbProcedure="false">'Salary breakup'!$A$1:$R$18</definedName>
    <definedName function="false" hidden="false" localSheetId="1" name="_xlnm.Print_Area_0_0_0" vbProcedure="false">'Salary breakup'!$A$1:$R$18</definedName>
    <definedName function="false" hidden="false" localSheetId="2" name="_xlnm.Print_Area" vbProcedure="false">'Tax workings'!$A$1:$G$76</definedName>
    <definedName function="false" hidden="false" localSheetId="2" name="_xlnm.Print_Area_0" vbProcedure="false">'Tax workings'!$A$1:$G$76</definedName>
    <definedName function="false" hidden="false" localSheetId="2" name="_xlnm.Print_Area_0_0" vbProcedure="false">'Tax workings'!$A$1:$G$76</definedName>
    <definedName function="false" hidden="false" localSheetId="2" name="_xlnm.Print_Area_0_0_0" vbProcedure="false">'Tax workings'!$A$1:$G$76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I63" authorId="0">
      <text>
        <r>
          <rPr>
            <b val="true"/>
            <sz val="9"/>
            <color rgb="FF000000"/>
            <rFont val="Tahoma"/>
            <family val="2"/>
            <charset val="1"/>
          </rPr>
          <t>Maintenance /Medical treatment of Handicapped dependents
</t>
        </r>
      </text>
    </comment>
    <comment ref="I64" authorId="0">
      <text>
        <r>
          <rPr>
            <b val="true"/>
            <sz val="9"/>
            <color rgb="FF000000"/>
            <rFont val="Tahoma"/>
            <family val="2"/>
            <charset val="1"/>
          </rPr>
          <t>Actual interest paid by the employee during the financial year is allowed in full as deduction</t>
        </r>
      </text>
    </comment>
    <comment ref="I65" authorId="0">
      <text>
        <r>
          <rPr>
            <b val="true"/>
            <sz val="9"/>
            <color rgb="FF000000"/>
            <rFont val="Tahoma"/>
            <family val="2"/>
            <charset val="1"/>
          </rPr>
          <t>Medical Treatment for Physically Handicapped-Only Self
</t>
        </r>
      </text>
    </comment>
    <comment ref="I66" authorId="0">
      <text>
        <r>
          <rPr>
            <b val="true"/>
            <sz val="9"/>
            <color rgb="FF000000"/>
            <rFont val="Tahoma"/>
            <family val="2"/>
            <charset val="1"/>
          </rPr>
          <t>Maximum deduction is allowed under this section is within the overall Sec
80CCD1B limit of Rs.50000/- which is over &amp; above 80C.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C3" authorId="0">
      <text>
        <r>
          <rPr>
            <b val="true"/>
            <sz val="9"/>
            <color rgb="FF000000"/>
            <rFont val="Tahoma"/>
            <family val="2"/>
            <charset val="1"/>
          </rPr>
          <t>Please update the basic
</t>
        </r>
        <r>
          <rPr>
            <sz val="9"/>
            <color rgb="FF000000"/>
            <rFont val="Tahoma"/>
            <family val="2"/>
            <charset val="1"/>
          </rPr>
          <t>
</t>
        </r>
      </text>
    </comment>
    <comment ref="R3" authorId="0">
      <text>
        <r>
          <rPr>
            <b val="true"/>
            <sz val="9"/>
            <color rgb="FF000000"/>
            <rFont val="Tahoma"/>
            <family val="2"/>
            <charset val="1"/>
          </rPr>
          <t>Other allowance = Gross - Basic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G74" authorId="0">
      <text>
        <r>
          <rPr>
            <b val="true"/>
            <sz val="9"/>
            <color rgb="FF000000"/>
            <rFont val="Tahoma"/>
            <family val="2"/>
            <charset val="1"/>
          </rPr>
          <t>Please mention Number of months still pending for the Financial year </t>
        </r>
      </text>
    </comment>
  </commentList>
</comments>
</file>

<file path=xl/sharedStrings.xml><?xml version="1.0" encoding="utf-8"?>
<sst xmlns="http://schemas.openxmlformats.org/spreadsheetml/2006/main" count="218" uniqueCount="182">
  <si>
    <t>Income Tax Saving Declaration Financial Year 2018-19</t>
  </si>
  <si>
    <t>       (For Deduction of Tax at Source from Salaries)</t>
  </si>
  <si>
    <t>Employee Name :</t>
  </si>
  <si>
    <t>MONISHA M</t>
  </si>
  <si>
    <t>Employee Code</t>
  </si>
  <si>
    <t>IS3697</t>
  </si>
  <si>
    <t>Designation:</t>
  </si>
  <si>
    <t>SR QA ENGINEER</t>
  </si>
  <si>
    <t>Location:</t>
  </si>
  <si>
    <t>BANGALORE</t>
  </si>
  <si>
    <t>Date of Joining:</t>
  </si>
  <si>
    <t>26-11-2018</t>
  </si>
  <si>
    <t>Place of Domicile:</t>
  </si>
  <si>
    <t>No 2 A  BLOCK POLICEQUATERS,VALIPALAYAM TIRUPUR TAMILNADU</t>
  </si>
  <si>
    <t>Permanant Account Number(PAN).</t>
  </si>
  <si>
    <t>DBQPM1919A</t>
  </si>
  <si>
    <t>(Attach acknowledged copy of PAN Application, in absence of PAN No. Not allotted by Income </t>
  </si>
  <si>
    <t>Tax Deptt/NSDL/PAN Center)</t>
  </si>
  <si>
    <t>Residential Address</t>
  </si>
  <si>
    <t>408,GREEN VIEW APPARTMENTS,KEMPAPURA ROAD,YEMLUR,MARTHA</t>
  </si>
  <si>
    <t>YEMLUR,MARTHAHALLI,BANGALORE,560037</t>
  </si>
  <si>
    <t>(I)</t>
  </si>
  <si>
    <t>Residential Status(Please Tick)</t>
  </si>
  <si>
    <t>Own House</t>
  </si>
  <si>
    <t>Rental</t>
  </si>
  <si>
    <t>Leased</t>
  </si>
  <si>
    <t>yes</t>
  </si>
  <si>
    <t>(II)</t>
  </si>
  <si>
    <t>Rent Payment per month ( attach rent receipt ) Rs.</t>
  </si>
  <si>
    <t>(III)</t>
  </si>
  <si>
    <t>Lease Rent  per month ( attach rent receipt )    Rs.</t>
  </si>
  <si>
    <t>Previous Employement details:(To be filled if the date of joining is on or after 1st April 18)</t>
  </si>
  <si>
    <t>(a)</t>
  </si>
  <si>
    <t>Name of the Employer</t>
  </si>
  <si>
    <t>NATIONAL PAYMENTS CORPORATION OF INDIA</t>
  </si>
  <si>
    <t>(b)</t>
  </si>
  <si>
    <t>Date of Leaving service</t>
  </si>
  <si>
    <t>(c)</t>
  </si>
  <si>
    <t>Total Income from Previous Employer</t>
  </si>
  <si>
    <t>(d)</t>
  </si>
  <si>
    <t>Form 16/16AA issued by Previous Employer</t>
  </si>
  <si>
    <t>(e)</t>
  </si>
  <si>
    <t>Savings shown in Previous Employer certificate</t>
  </si>
  <si>
    <t>(f)</t>
  </si>
  <si>
    <t>Tax Deducted at Source by the Previous Employer</t>
  </si>
  <si>
    <t>(g)</t>
  </si>
  <si>
    <t>Date and Amount of last LTA received</t>
  </si>
  <si>
    <t>Investment saving plan (Eligible u/s 80C-equal 100% of Maximum Rs.150000, in the Financial </t>
  </si>
  <si>
    <t>Year 2018-19 (Attach proof of investments)</t>
  </si>
  <si>
    <t>Lic premium paid</t>
  </si>
  <si>
    <t>Contribution to PPF</t>
  </si>
  <si>
    <t>Payment of Children Tuition fees</t>
  </si>
  <si>
    <t>Repayment of Housing Loan (Principle )</t>
  </si>
  <si>
    <t>Investment in notified equity linked saving scheme</t>
  </si>
  <si>
    <t>Infrastructure sector Bonds</t>
  </si>
  <si>
    <t>Reinvestment in NSC interest/NSC purchsed</t>
  </si>
  <si>
    <t>(h)</t>
  </si>
  <si>
    <t>Pension plan policy premium</t>
  </si>
  <si>
    <t>(i)</t>
  </si>
  <si>
    <t>Unit linked Insurance plan</t>
  </si>
  <si>
    <t>(j)</t>
  </si>
  <si>
    <t>Others</t>
  </si>
  <si>
    <t>Total Value of investments (Rs.)</t>
  </si>
  <si>
    <t>Deduction u/s 80D -Towards the Mediclaim insurance premium paid</t>
  </si>
  <si>
    <t>Policy No</t>
  </si>
  <si>
    <t>Name</t>
  </si>
  <si>
    <t>Relationship</t>
  </si>
  <si>
    <t>Premium amount</t>
  </si>
  <si>
    <t>{See Rule 26A(2)(b)}</t>
  </si>
  <si>
    <t>Particulars</t>
  </si>
  <si>
    <t>Amount</t>
  </si>
  <si>
    <r>
      <rPr>
        <sz val="10"/>
        <rFont val="Arial"/>
        <family val="2"/>
        <charset val="1"/>
      </rPr>
      <t>LTA</t>
    </r>
    <r>
      <rPr>
        <sz val="10"/>
        <color rgb="FFFF0000"/>
        <rFont val="Arial"/>
        <family val="2"/>
        <charset val="1"/>
      </rPr>
      <t> *</t>
    </r>
  </si>
  <si>
    <r>
      <rPr>
        <sz val="10"/>
        <rFont val="Arial"/>
        <family val="2"/>
        <charset val="1"/>
      </rPr>
      <t>Health Club Reimbursement </t>
    </r>
    <r>
      <rPr>
        <sz val="10"/>
        <color rgb="FFFF0000"/>
        <rFont val="Arial"/>
        <family val="2"/>
        <charset val="1"/>
      </rPr>
      <t>*</t>
    </r>
  </si>
  <si>
    <r>
      <rPr>
        <sz val="10"/>
        <rFont val="Arial"/>
        <family val="2"/>
        <charset val="1"/>
      </rPr>
      <t>Children all </t>
    </r>
    <r>
      <rPr>
        <sz val="10"/>
        <color rgb="FFFF0000"/>
        <rFont val="Arial"/>
        <family val="2"/>
        <charset val="1"/>
      </rPr>
      <t>*</t>
    </r>
  </si>
  <si>
    <t>* This section only for applicable employees not of all</t>
  </si>
  <si>
    <t>Other Deductions under Chapter VI- A(if any)</t>
  </si>
  <si>
    <t>u/s</t>
  </si>
  <si>
    <t>Decution on Medical expense-self</t>
  </si>
  <si>
    <t>80DD</t>
  </si>
  <si>
    <t>Decution on Education loan</t>
  </si>
  <si>
    <t>80E</t>
  </si>
  <si>
    <t>Decution on physically handicaped</t>
  </si>
  <si>
    <t>80U</t>
  </si>
  <si>
    <t>NPS Contribution </t>
  </si>
  <si>
    <t>80CCD1B</t>
  </si>
  <si>
    <t>Other Income/Loss reported by Employee</t>
  </si>
  <si>
    <t>Interest paid on Housing Loan from Approved Financial Institutions is Eligible for</t>
  </si>
  <si>
    <t>deduction upto Rs.200000/- p.a. (inrespect of Loan taken on/after 01.04.1999)</t>
  </si>
  <si>
    <t>Name of the institution</t>
  </si>
  <si>
    <t>Loan amount</t>
  </si>
  <si>
    <t>Date of Loan</t>
  </si>
  <si>
    <t>Interest paid/payable during the FY.</t>
  </si>
  <si>
    <t>(Interest certificate should attach)</t>
  </si>
  <si>
    <t>DECLARATION PROPERTY UNDERTAKING</t>
  </si>
  <si>
    <t>I hereby declare that all the particulars given above are true and correct.  I shall be bound to get</t>
  </si>
  <si>
    <t>deduction from salary and / or to pay tax with interest, due to change or shortfall in Investment</t>
  </si>
  <si>
    <t>plan or due to change in my Income or dues to short recovery of Monthly tax or on account of</t>
  </si>
  <si>
    <t>abnormal reasons.  I authorise the company to deduct dues from salary on monthly average</t>
  </si>
  <si>
    <t>basis.</t>
  </si>
  <si>
    <t>Date</t>
  </si>
  <si>
    <t>Place</t>
  </si>
  <si>
    <t>Signature</t>
  </si>
  <si>
    <t>SELF DECLARATION CLAUSE</t>
  </si>
  <si>
    <t>I confirm that I shall be fully responsible to the company for any liability that may arise </t>
  </si>
  <si>
    <t>on account of non-fulfillment of this undertaking.</t>
  </si>
  <si>
    <t>I confirm hereby that conveyance allownace being paid to me on monthly basis by the company</t>
  </si>
  <si>
    <t>has been fully spent for performance of official duty.</t>
  </si>
  <si>
    <t>Salary Details for the Financial Year 2018-19</t>
  </si>
  <si>
    <t>Month</t>
  </si>
  <si>
    <t>No. of days</t>
  </si>
  <si>
    <t>Basic</t>
  </si>
  <si>
    <t>HRA</t>
  </si>
  <si>
    <t>Oth All 2</t>
  </si>
  <si>
    <t>LTA</t>
  </si>
  <si>
    <t>Health Club</t>
  </si>
  <si>
    <t>Children all</t>
  </si>
  <si>
    <t>Gross</t>
  </si>
  <si>
    <t>PF</t>
  </si>
  <si>
    <t>P tax</t>
  </si>
  <si>
    <t>Tax deducted</t>
  </si>
  <si>
    <t>Other Dedn</t>
  </si>
  <si>
    <t>Nett</t>
  </si>
  <si>
    <t>Other Allowance</t>
  </si>
  <si>
    <t>Total</t>
  </si>
  <si>
    <t>Computation of Taxable Income and Tax workings  for  Asst.Year 2019-18</t>
  </si>
  <si>
    <t>Location: Please enter 1 for METRO and 2 for NON METRO</t>
  </si>
  <si>
    <t>INCOME DETAILS</t>
  </si>
  <si>
    <t>Income from Salary</t>
  </si>
  <si>
    <t>Basic Salary</t>
  </si>
  <si>
    <t>Conveyance</t>
  </si>
  <si>
    <t>Bonus</t>
  </si>
  <si>
    <t>Medical</t>
  </si>
  <si>
    <t>Other Allowance-1</t>
  </si>
  <si>
    <t>Gorss Salary</t>
  </si>
  <si>
    <t>Exemp[ted allowances</t>
  </si>
  <si>
    <t>HRA received</t>
  </si>
  <si>
    <t>50% of Salary</t>
  </si>
  <si>
    <t>Rent paid</t>
  </si>
  <si>
    <t>(-)10% of Salary</t>
  </si>
  <si>
    <t>Tax Exempted - HRA</t>
  </si>
  <si>
    <t>Standard Deduction</t>
  </si>
  <si>
    <t>Non taxable allowance</t>
  </si>
  <si>
    <t>Total Allowances Excempted</t>
  </si>
  <si>
    <t>Health Club Reimbursement</t>
  </si>
  <si>
    <t>Children allowance</t>
  </si>
  <si>
    <t>Deduction u/s 16- Professional Tax</t>
  </si>
  <si>
    <t>Gross Income From Salary</t>
  </si>
  <si>
    <t>Other Income/Loss if any</t>
  </si>
  <si>
    <t>Gross Total Income </t>
  </si>
  <si>
    <t>Less Deduction under Chapter VIA</t>
  </si>
  <si>
    <t>U/s</t>
  </si>
  <si>
    <t>Amount invested</t>
  </si>
  <si>
    <t>Qualifying amount</t>
  </si>
  <si>
    <t>Decution</t>
  </si>
  <si>
    <t>   or exp. Incurred</t>
  </si>
  <si>
    <t>80D</t>
  </si>
  <si>
    <t>Mediclaim Insurance</t>
  </si>
  <si>
    <t>Interest on Education Loan</t>
  </si>
  <si>
    <t>80G</t>
  </si>
  <si>
    <t>Donation</t>
  </si>
  <si>
    <t>NPS Contribution</t>
  </si>
  <si>
    <t>80C</t>
  </si>
  <si>
    <t>LIC Premium</t>
  </si>
  <si>
    <t>PF </t>
  </si>
  <si>
    <t>Children school fees</t>
  </si>
  <si>
    <r>
      <rPr>
        <sz val="9"/>
        <rFont val="Tahoma"/>
        <family val="2"/>
        <charset val="1"/>
      </rPr>
      <t>Others</t>
    </r>
    <r>
      <rPr>
        <b val="true"/>
        <sz val="9"/>
        <color rgb="FFFF0000"/>
        <rFont val="Tahoma"/>
        <family val="2"/>
        <charset val="1"/>
      </rPr>
      <t> (To provide Supporting)</t>
    </r>
  </si>
  <si>
    <t>Housing loan repayment</t>
  </si>
  <si>
    <t>PPF</t>
  </si>
  <si>
    <t>Taxable Income</t>
  </si>
  <si>
    <t>&lt;250000</t>
  </si>
  <si>
    <t>250000 to  500000</t>
  </si>
  <si>
    <t>500000 to 1000000</t>
  </si>
  <si>
    <t>&gt;1000000</t>
  </si>
  <si>
    <t>(for male</t>
  </si>
  <si>
    <t>Income tax</t>
  </si>
  <si>
    <t>Surcharge</t>
  </si>
  <si>
    <t>Education cess</t>
  </si>
  <si>
    <t>Rebate </t>
  </si>
  <si>
    <t>Total Tax Payable</t>
  </si>
  <si>
    <t>Less:Tax deducted at source</t>
  </si>
  <si>
    <t>No. of Months</t>
  </si>
  <si>
    <t>Tax Deduction per month</t>
  </si>
</sst>
</file>

<file path=xl/styles.xml><?xml version="1.0" encoding="utf-8"?>
<styleSheet xmlns="http://schemas.openxmlformats.org/spreadsheetml/2006/main">
  <numFmts count="12">
    <numFmt numFmtId="164" formatCode="* #,##0\ ;* \(#,##0\);* &quot;- &quot;;@\ "/>
    <numFmt numFmtId="165" formatCode="GENERAL"/>
    <numFmt numFmtId="166" formatCode="M/D/YYYY"/>
    <numFmt numFmtId="167" formatCode="* #,##0.00\ ;* \(#,##0.00\);* \-#\ ;@\ "/>
    <numFmt numFmtId="168" formatCode="0"/>
    <numFmt numFmtId="169" formatCode="MM/DD/YY"/>
    <numFmt numFmtId="170" formatCode="D\-MMM\-YY;@"/>
    <numFmt numFmtId="171" formatCode="MMMM\-YY;@"/>
    <numFmt numFmtId="172" formatCode="* #,##0\ ;* \(#,##0\);* \-#\ ;@\ "/>
    <numFmt numFmtId="173" formatCode="MMM\-YY;@"/>
    <numFmt numFmtId="174" formatCode="0%"/>
    <numFmt numFmtId="175" formatCode="# ??/??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sz val="8"/>
      <color rgb="FFFF0000"/>
      <name val="Arial"/>
      <family val="2"/>
      <charset val="1"/>
    </font>
    <font>
      <b val="true"/>
      <sz val="9"/>
      <color rgb="FF000000"/>
      <name val="Tahoma"/>
      <family val="2"/>
      <charset val="1"/>
    </font>
    <font>
      <sz val="10"/>
      <name val="Tahoma"/>
      <family val="2"/>
      <charset val="1"/>
    </font>
    <font>
      <b val="true"/>
      <sz val="10"/>
      <name val="Tahoma"/>
      <family val="2"/>
      <charset val="1"/>
    </font>
    <font>
      <sz val="10"/>
      <color rgb="FF92D050"/>
      <name val="Tahoma"/>
      <family val="2"/>
      <charset val="1"/>
    </font>
    <font>
      <sz val="11"/>
      <name val="Arial"/>
      <family val="2"/>
      <charset val="1"/>
    </font>
    <font>
      <sz val="9"/>
      <color rgb="FF000000"/>
      <name val="Tahoma"/>
      <family val="2"/>
      <charset val="1"/>
    </font>
    <font>
      <sz val="9"/>
      <name val="Arial"/>
      <family val="2"/>
      <charset val="1"/>
    </font>
    <font>
      <b val="true"/>
      <sz val="9"/>
      <name val="Tahoma"/>
      <family val="2"/>
      <charset val="1"/>
    </font>
    <font>
      <sz val="9"/>
      <name val="Tahoma"/>
      <family val="2"/>
      <charset val="1"/>
    </font>
    <font>
      <b val="true"/>
      <sz val="9"/>
      <color rgb="FFFF0000"/>
      <name val="Tahoma"/>
      <family val="2"/>
      <charset val="1"/>
    </font>
    <font>
      <u val="single"/>
      <sz val="10"/>
      <color rgb="FF0000FF"/>
      <name val="Arial"/>
      <family val="2"/>
      <charset val="1"/>
    </font>
    <font>
      <sz val="9"/>
      <color rgb="FFFF0000"/>
      <name val="Tahom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FFFF99"/>
      </patternFill>
    </fill>
    <fill>
      <patternFill patternType="solid">
        <fgColor rgb="FF99CC00"/>
        <bgColor rgb="FF92D050"/>
      </patternFill>
    </fill>
    <fill>
      <patternFill patternType="solid">
        <fgColor rgb="FF92D050"/>
        <bgColor rgb="FF99CC00"/>
      </patternFill>
    </fill>
    <fill>
      <patternFill patternType="solid">
        <fgColor rgb="FFFFFF00"/>
        <bgColor rgb="FFFFFF00"/>
      </patternFill>
    </fill>
  </fills>
  <borders count="3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4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2" borderId="6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4" xfId="21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21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6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6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6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6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0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0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6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6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6" xfId="15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6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6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6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6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6" xfId="21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6" xfId="21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7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8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9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3" borderId="6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1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1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1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1" fillId="0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1" fillId="0" borderId="1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2" fontId="10" fillId="0" borderId="5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0" fillId="0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0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0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0" fillId="0" borderId="1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73" fontId="11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4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0" fillId="5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2" fontId="13" fillId="0" borderId="17" xfId="15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10" fillId="4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73" fontId="10" fillId="0" borderId="1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2" fontId="13" fillId="0" borderId="19" xfId="15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71" fontId="10" fillId="0" borderId="1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0" fillId="0" borderId="1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1" fillId="0" borderId="1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0" fillId="0" borderId="1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6" fillId="2" borderId="1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7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6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7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7" fillId="2" borderId="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8" fillId="2" borderId="2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7" fillId="6" borderId="1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7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7" fillId="2" borderId="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7" fillId="2" borderId="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6" fillId="2" borderId="18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16" fillId="2" borderId="1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6" fillId="2" borderId="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7" fillId="2" borderId="1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7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17" fillId="2" borderId="2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6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16" fillId="2" borderId="2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6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16" fillId="2" borderId="9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16" fillId="2" borderId="1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7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17" fillId="2" borderId="8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7" fillId="2" borderId="1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7" fillId="2" borderId="1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4" fontId="16" fillId="4" borderId="8" xfId="19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17" fillId="2" borderId="6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6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16" fillId="2" borderId="2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5" fontId="17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7" fillId="2" borderId="2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6" fillId="2" borderId="7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17" fillId="2" borderId="2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7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6" fillId="2" borderId="1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7" fillId="2" borderId="25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16" fillId="2" borderId="26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17" fillId="2" borderId="26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6" fillId="2" borderId="2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16" fillId="2" borderId="27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17" fillId="2" borderId="2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6" fillId="2" borderId="28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17" fillId="2" borderId="29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6" fillId="2" borderId="1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7" fillId="2" borderId="2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7" fillId="2" borderId="3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6" fillId="2" borderId="6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16" fillId="2" borderId="8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17" fillId="2" borderId="6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17" fillId="2" borderId="3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6" fillId="2" borderId="32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16" fillId="2" borderId="3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4" fontId="17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6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7" fillId="2" borderId="18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9" fillId="2" borderId="34" xfId="2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7" fillId="2" borderId="19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7" fillId="2" borderId="1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7" fillId="2" borderId="1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6" fillId="2" borderId="19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7" fillId="2" borderId="3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6" fillId="2" borderId="3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6" fillId="2" borderId="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6" fillId="2" borderId="6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8" fillId="2" borderId="6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0" fillId="5" borderId="3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2" borderId="3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6" fillId="2" borderId="1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7" fillId="2" borderId="13" xfId="0" applyFont="true" applyBorder="true" applyAlignment="false" applyProtection="true">
      <alignment horizontal="general" vertical="bottom" textRotation="0" wrapText="false" indent="0" shrinkToFit="false"/>
      <protection locked="true" hidden="tru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2D05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108000</xdr:colOff>
      <xdr:row>0</xdr:row>
      <xdr:rowOff>360</xdr:rowOff>
    </xdr:from>
    <xdr:to>
      <xdr:col>17</xdr:col>
      <xdr:colOff>516960</xdr:colOff>
      <xdr:row>8</xdr:row>
      <xdr:rowOff>37800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6556320" y="360"/>
          <a:ext cx="6143040" cy="1361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108000</xdr:colOff>
      <xdr:row>17</xdr:row>
      <xdr:rowOff>135720</xdr:rowOff>
    </xdr:from>
    <xdr:to>
      <xdr:col>15</xdr:col>
      <xdr:colOff>183240</xdr:colOff>
      <xdr:row>26</xdr:row>
      <xdr:rowOff>29880</xdr:rowOff>
    </xdr:to>
    <xdr:pic>
      <xdr:nvPicPr>
        <xdr:cNvPr id="1" name="Picture 3" descr=""/>
        <xdr:cNvPicPr/>
      </xdr:nvPicPr>
      <xdr:blipFill>
        <a:blip r:embed="rId1"/>
        <a:stretch/>
      </xdr:blipFill>
      <xdr:spPr>
        <a:xfrm>
          <a:off x="108000" y="3354840"/>
          <a:ext cx="9504720" cy="1361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108000</xdr:colOff>
      <xdr:row>76</xdr:row>
      <xdr:rowOff>11880</xdr:rowOff>
    </xdr:from>
    <xdr:to>
      <xdr:col>6</xdr:col>
      <xdr:colOff>821520</xdr:colOff>
      <xdr:row>85</xdr:row>
      <xdr:rowOff>68040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108000" y="10632240"/>
          <a:ext cx="6742800" cy="1341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41760</xdr:colOff>
      <xdr:row>0</xdr:row>
      <xdr:rowOff>154800</xdr:rowOff>
    </xdr:from>
    <xdr:to>
      <xdr:col>13</xdr:col>
      <xdr:colOff>115200</xdr:colOff>
      <xdr:row>47</xdr:row>
      <xdr:rowOff>37800</xdr:rowOff>
    </xdr:to>
    <xdr:pic>
      <xdr:nvPicPr>
        <xdr:cNvPr id="3" name="Picture 1" descr=""/>
        <xdr:cNvPicPr/>
      </xdr:nvPicPr>
      <xdr:blipFill>
        <a:blip r:embed="rId1"/>
        <a:stretch/>
      </xdr:blipFill>
      <xdr:spPr>
        <a:xfrm>
          <a:off x="613080" y="154800"/>
          <a:ext cx="6931440" cy="7493400"/>
        </a:xfrm>
        <a:prstGeom prst="rect">
          <a:avLst/>
        </a:prstGeom>
        <a:ln w="38160">
          <a:solidFill>
            <a:srgbClr val="000000"/>
          </a:solidFill>
          <a:miter/>
        </a:ln>
        <a:effectLst>
          <a:outerShdw dir="2700000" dist="37674">
            <a:srgbClr val="000000">
              <a:alpha val="43000"/>
            </a:srgbClr>
          </a:outerShdw>
        </a:effectLst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3"/>
  <sheetViews>
    <sheetView windowProtection="false" showFormulas="false" showGridLines="true" showRowColHeaders="true" showZeros="true" rightToLeft="false" tabSelected="false" showOutlineSymbols="true" defaultGridColor="true" view="pageBreakPreview" topLeftCell="D31" colorId="64" zoomScale="110" zoomScaleNormal="100" zoomScalePageLayoutView="110" workbookViewId="0">
      <selection pane="topLeft" activeCell="C32" activeCellId="0" sqref="C32"/>
    </sheetView>
  </sheetViews>
  <sheetFormatPr defaultRowHeight="12.75"/>
  <cols>
    <col collapsed="false" hidden="false" max="1" min="1" style="1" width="6.61224489795918"/>
    <col collapsed="false" hidden="false" max="3" min="2" style="1" width="8.36734693877551"/>
    <col collapsed="false" hidden="false" max="4" min="4" style="1" width="3.51020408163265"/>
    <col collapsed="false" hidden="false" max="5" min="5" style="1" width="8.36734693877551"/>
    <col collapsed="false" hidden="false" max="6" min="6" style="1" width="5.12755102040816"/>
    <col collapsed="false" hidden="false" max="7" min="7" style="1" width="11.3418367346939"/>
    <col collapsed="false" hidden="false" max="8" min="8" style="1" width="10.6632653061225"/>
    <col collapsed="false" hidden="false" max="9" min="9" style="1" width="9.85204081632653"/>
    <col collapsed="false" hidden="false" max="10" min="10" style="1" width="10.8010204081633"/>
    <col collapsed="false" hidden="false" max="12" min="11" style="1" width="8.36734693877551"/>
    <col collapsed="false" hidden="false" max="13" min="13" style="1" width="39.4183673469388"/>
    <col collapsed="false" hidden="false" max="1025" min="14" style="1" width="8.36734693877551"/>
  </cols>
  <sheetData>
    <row r="1" customFormat="false" ht="12.75" hidden="false" customHeight="false" outlineLevel="0" collapsed="false">
      <c r="A1" s="2"/>
      <c r="B1" s="3"/>
      <c r="C1" s="3"/>
      <c r="D1" s="3"/>
      <c r="E1" s="3"/>
      <c r="F1" s="3"/>
      <c r="G1" s="3"/>
      <c r="H1" s="3"/>
      <c r="I1" s="3"/>
      <c r="J1" s="3"/>
      <c r="K1" s="4"/>
      <c r="L1" s="0"/>
      <c r="M1" s="0"/>
    </row>
    <row r="2" customFormat="false" ht="15" hidden="false" customHeight="false" outlineLevel="0" collapsed="false">
      <c r="A2" s="5"/>
      <c r="B2" s="6"/>
      <c r="C2" s="6"/>
      <c r="D2" s="6"/>
      <c r="E2" s="6"/>
      <c r="F2" s="6"/>
      <c r="G2" s="6"/>
      <c r="H2" s="6"/>
      <c r="I2" s="6"/>
      <c r="J2" s="6"/>
      <c r="K2" s="7"/>
      <c r="L2" s="0"/>
      <c r="M2" s="8"/>
    </row>
    <row r="3" customFormat="false" ht="12.75" hidden="false" customHeight="false" outlineLevel="0" collapsed="false">
      <c r="A3" s="5"/>
      <c r="B3" s="9" t="s">
        <v>0</v>
      </c>
      <c r="C3" s="9"/>
      <c r="D3" s="9"/>
      <c r="E3" s="9"/>
      <c r="F3" s="9"/>
      <c r="G3" s="9"/>
      <c r="H3" s="9"/>
      <c r="I3" s="9"/>
      <c r="J3" s="9"/>
      <c r="K3" s="7"/>
      <c r="L3" s="0"/>
      <c r="M3" s="0"/>
    </row>
    <row r="4" customFormat="false" ht="12.75" hidden="false" customHeight="false" outlineLevel="0" collapsed="false">
      <c r="A4" s="5"/>
      <c r="B4" s="9" t="s">
        <v>1</v>
      </c>
      <c r="C4" s="9"/>
      <c r="D4" s="9"/>
      <c r="E4" s="9"/>
      <c r="F4" s="9"/>
      <c r="G4" s="9"/>
      <c r="H4" s="9"/>
      <c r="I4" s="9"/>
      <c r="J4" s="9"/>
      <c r="K4" s="7"/>
      <c r="L4" s="0"/>
      <c r="M4" s="0"/>
    </row>
    <row r="5" customFormat="false" ht="12.75" hidden="false" customHeight="false" outlineLevel="0" collapsed="false">
      <c r="A5" s="10"/>
      <c r="B5" s="11"/>
      <c r="C5" s="11"/>
      <c r="D5" s="11"/>
      <c r="E5" s="11"/>
      <c r="F5" s="11"/>
      <c r="G5" s="11"/>
      <c r="H5" s="11"/>
      <c r="I5" s="11"/>
      <c r="J5" s="6"/>
      <c r="K5" s="7"/>
      <c r="L5" s="0"/>
      <c r="M5" s="0"/>
    </row>
    <row r="6" customFormat="false" ht="12.75" hidden="false" customHeight="false" outlineLevel="0" collapsed="false">
      <c r="A6" s="5" t="n">
        <v>1</v>
      </c>
      <c r="B6" s="12" t="s">
        <v>2</v>
      </c>
      <c r="C6" s="12"/>
      <c r="D6" s="12"/>
      <c r="E6" s="12"/>
      <c r="F6" s="12"/>
      <c r="G6" s="12"/>
      <c r="H6" s="13" t="s">
        <v>3</v>
      </c>
      <c r="I6" s="13"/>
      <c r="J6" s="13"/>
      <c r="K6" s="7"/>
      <c r="L6" s="0"/>
      <c r="M6" s="0"/>
    </row>
    <row r="7" customFormat="false" ht="12.75" hidden="false" customHeight="false" outlineLevel="0" collapsed="false">
      <c r="A7" s="5" t="n">
        <v>2</v>
      </c>
      <c r="B7" s="12" t="s">
        <v>4</v>
      </c>
      <c r="C7" s="12"/>
      <c r="D7" s="12"/>
      <c r="E7" s="12"/>
      <c r="F7" s="12"/>
      <c r="G7" s="12"/>
      <c r="H7" s="14" t="s">
        <v>5</v>
      </c>
      <c r="I7" s="14"/>
      <c r="J7" s="14"/>
      <c r="K7" s="7"/>
      <c r="L7" s="15"/>
      <c r="M7" s="0"/>
    </row>
    <row r="8" customFormat="false" ht="12.75" hidden="false" customHeight="false" outlineLevel="0" collapsed="false">
      <c r="A8" s="5" t="n">
        <v>3</v>
      </c>
      <c r="B8" s="12" t="s">
        <v>6</v>
      </c>
      <c r="C8" s="12"/>
      <c r="D8" s="12"/>
      <c r="E8" s="12"/>
      <c r="F8" s="12"/>
      <c r="G8" s="12"/>
      <c r="H8" s="13" t="s">
        <v>7</v>
      </c>
      <c r="I8" s="13"/>
      <c r="J8" s="13"/>
      <c r="K8" s="7"/>
      <c r="L8" s="15"/>
      <c r="M8" s="0"/>
    </row>
    <row r="9" customFormat="false" ht="12.75" hidden="false" customHeight="false" outlineLevel="0" collapsed="false">
      <c r="A9" s="5" t="n">
        <v>4</v>
      </c>
      <c r="B9" s="12" t="s">
        <v>8</v>
      </c>
      <c r="C9" s="12"/>
      <c r="D9" s="12"/>
      <c r="E9" s="12"/>
      <c r="F9" s="12"/>
      <c r="G9" s="12"/>
      <c r="H9" s="13" t="s">
        <v>9</v>
      </c>
      <c r="I9" s="13"/>
      <c r="J9" s="13"/>
      <c r="K9" s="7"/>
      <c r="L9" s="15"/>
      <c r="M9" s="0"/>
    </row>
    <row r="10" customFormat="false" ht="12.75" hidden="false" customHeight="false" outlineLevel="0" collapsed="false">
      <c r="A10" s="5" t="n">
        <v>5</v>
      </c>
      <c r="B10" s="12" t="s">
        <v>10</v>
      </c>
      <c r="C10" s="12"/>
      <c r="D10" s="12"/>
      <c r="E10" s="12"/>
      <c r="F10" s="12"/>
      <c r="G10" s="12"/>
      <c r="H10" s="16" t="s">
        <v>11</v>
      </c>
      <c r="I10" s="16"/>
      <c r="J10" s="16"/>
      <c r="K10" s="7"/>
      <c r="L10" s="15"/>
      <c r="M10" s="0"/>
    </row>
    <row r="11" customFormat="false" ht="12.75" hidden="false" customHeight="false" outlineLevel="0" collapsed="false">
      <c r="A11" s="5" t="n">
        <v>6</v>
      </c>
      <c r="B11" s="12" t="s">
        <v>12</v>
      </c>
      <c r="C11" s="12"/>
      <c r="D11" s="12"/>
      <c r="E11" s="12"/>
      <c r="F11" s="12"/>
      <c r="G11" s="12"/>
      <c r="H11" s="13" t="s">
        <v>13</v>
      </c>
      <c r="I11" s="13"/>
      <c r="J11" s="13"/>
      <c r="K11" s="7"/>
      <c r="M11" s="0"/>
    </row>
    <row r="12" customFormat="false" ht="12.8" hidden="false" customHeight="false" outlineLevel="0" collapsed="false">
      <c r="A12" s="5" t="n">
        <v>7</v>
      </c>
      <c r="B12" s="12" t="s">
        <v>14</v>
      </c>
      <c r="C12" s="12"/>
      <c r="D12" s="12"/>
      <c r="E12" s="12"/>
      <c r="F12" s="12"/>
      <c r="G12" s="12"/>
      <c r="H12" s="0" t="s">
        <v>15</v>
      </c>
      <c r="I12" s="0"/>
      <c r="J12" s="0"/>
      <c r="K12" s="7"/>
      <c r="M12" s="0"/>
    </row>
    <row r="13" customFormat="false" ht="12.8" hidden="false" customHeight="false" outlineLevel="0" collapsed="false">
      <c r="A13" s="5"/>
      <c r="B13" s="6" t="s">
        <v>16</v>
      </c>
      <c r="C13" s="6"/>
      <c r="D13" s="6"/>
      <c r="E13" s="6"/>
      <c r="F13" s="6"/>
      <c r="G13" s="6"/>
      <c r="H13" s="13"/>
      <c r="I13" s="13"/>
      <c r="J13" s="13"/>
      <c r="K13" s="7"/>
      <c r="M13" s="0"/>
    </row>
    <row r="14" customFormat="false" ht="12.75" hidden="false" customHeight="false" outlineLevel="0" collapsed="false">
      <c r="A14" s="5"/>
      <c r="B14" s="6" t="s">
        <v>17</v>
      </c>
      <c r="C14" s="6"/>
      <c r="D14" s="6"/>
      <c r="E14" s="6"/>
      <c r="F14" s="6"/>
      <c r="G14" s="6"/>
      <c r="H14" s="6"/>
      <c r="I14" s="6"/>
      <c r="J14" s="6"/>
      <c r="K14" s="7"/>
      <c r="M14" s="0"/>
    </row>
    <row r="15" customFormat="false" ht="12.75" hidden="false" customHeight="false" outlineLevel="0" collapsed="false">
      <c r="A15" s="10"/>
      <c r="B15" s="11"/>
      <c r="C15" s="11"/>
      <c r="D15" s="11"/>
      <c r="E15" s="11"/>
      <c r="F15" s="11"/>
      <c r="G15" s="11"/>
      <c r="H15" s="11"/>
      <c r="I15" s="11"/>
      <c r="J15" s="6"/>
      <c r="K15" s="7"/>
      <c r="M15" s="0"/>
    </row>
    <row r="16" customFormat="false" ht="12.75" hidden="false" customHeight="false" outlineLevel="0" collapsed="false">
      <c r="A16" s="5" t="n">
        <v>8</v>
      </c>
      <c r="B16" s="17" t="s">
        <v>18</v>
      </c>
      <c r="C16" s="18"/>
      <c r="D16" s="18"/>
      <c r="E16" s="14" t="s">
        <v>19</v>
      </c>
      <c r="F16" s="14"/>
      <c r="G16" s="14"/>
      <c r="H16" s="14"/>
      <c r="I16" s="14"/>
      <c r="J16" s="14"/>
      <c r="K16" s="7"/>
      <c r="M16" s="0"/>
    </row>
    <row r="17" customFormat="false" ht="12.8" hidden="false" customHeight="false" outlineLevel="0" collapsed="false">
      <c r="A17" s="5"/>
      <c r="B17" s="19"/>
      <c r="C17" s="19"/>
      <c r="D17" s="19"/>
      <c r="E17" s="14" t="s">
        <v>20</v>
      </c>
      <c r="F17" s="14"/>
      <c r="G17" s="14"/>
      <c r="H17" s="14"/>
      <c r="I17" s="14"/>
      <c r="J17" s="14"/>
      <c r="K17" s="7"/>
      <c r="M17" s="0"/>
    </row>
    <row r="18" customFormat="false" ht="12.75" hidden="false" customHeight="false" outlineLevel="0" collapsed="false">
      <c r="A18" s="5"/>
      <c r="B18" s="6"/>
      <c r="C18" s="6"/>
      <c r="D18" s="6"/>
      <c r="E18" s="14"/>
      <c r="F18" s="14"/>
      <c r="G18" s="14"/>
      <c r="H18" s="14"/>
      <c r="I18" s="14"/>
      <c r="J18" s="14"/>
      <c r="K18" s="7"/>
      <c r="M18" s="0"/>
    </row>
    <row r="19" customFormat="false" ht="12.75" hidden="false" customHeight="false" outlineLevel="0" collapsed="false">
      <c r="A19" s="5"/>
      <c r="B19" s="6"/>
      <c r="C19" s="6"/>
      <c r="D19" s="6"/>
      <c r="E19" s="6"/>
      <c r="F19" s="6"/>
      <c r="G19" s="6"/>
      <c r="H19" s="6"/>
      <c r="I19" s="6"/>
      <c r="J19" s="6"/>
      <c r="K19" s="7"/>
      <c r="M19" s="0"/>
    </row>
    <row r="20" customFormat="false" ht="12.75" hidden="false" customHeight="false" outlineLevel="0" collapsed="false">
      <c r="A20" s="20"/>
      <c r="B20" s="17" t="s">
        <v>21</v>
      </c>
      <c r="C20" s="6" t="s">
        <v>22</v>
      </c>
      <c r="D20" s="6"/>
      <c r="E20" s="11"/>
      <c r="F20" s="6"/>
      <c r="G20" s="6"/>
      <c r="H20" s="21" t="s">
        <v>23</v>
      </c>
      <c r="I20" s="21" t="s">
        <v>24</v>
      </c>
      <c r="J20" s="21" t="s">
        <v>25</v>
      </c>
      <c r="K20" s="7"/>
      <c r="M20" s="0"/>
    </row>
    <row r="21" customFormat="false" ht="12.8" hidden="false" customHeight="false" outlineLevel="0" collapsed="false">
      <c r="A21" s="5"/>
      <c r="B21" s="17"/>
      <c r="C21" s="6"/>
      <c r="D21" s="6"/>
      <c r="E21" s="11"/>
      <c r="F21" s="6"/>
      <c r="G21" s="6"/>
      <c r="H21" s="22"/>
      <c r="I21" s="22" t="s">
        <v>26</v>
      </c>
      <c r="J21" s="22"/>
      <c r="K21" s="7"/>
      <c r="M21" s="0"/>
    </row>
    <row r="22" customFormat="false" ht="12.75" hidden="false" customHeight="false" outlineLevel="0" collapsed="false">
      <c r="A22" s="20"/>
      <c r="B22" s="17" t="s">
        <v>27</v>
      </c>
      <c r="C22" s="6" t="s">
        <v>28</v>
      </c>
      <c r="D22" s="6"/>
      <c r="E22" s="6"/>
      <c r="F22" s="6"/>
      <c r="G22" s="6"/>
      <c r="H22" s="6"/>
      <c r="I22" s="23" t="n">
        <v>8000</v>
      </c>
      <c r="J22" s="23"/>
      <c r="K22" s="7"/>
      <c r="M22" s="24"/>
    </row>
    <row r="23" customFormat="false" ht="12.75" hidden="false" customHeight="false" outlineLevel="0" collapsed="false">
      <c r="A23" s="20"/>
      <c r="B23" s="17" t="s">
        <v>29</v>
      </c>
      <c r="C23" s="6" t="s">
        <v>30</v>
      </c>
      <c r="D23" s="6"/>
      <c r="E23" s="6"/>
      <c r="F23" s="6"/>
      <c r="G23" s="6"/>
      <c r="H23" s="6"/>
      <c r="I23" s="25"/>
      <c r="J23" s="25"/>
      <c r="K23" s="7"/>
    </row>
    <row r="24" customFormat="false" ht="12.75" hidden="false" customHeight="false" outlineLevel="0" collapsed="false">
      <c r="A24" s="5"/>
      <c r="B24" s="6"/>
      <c r="C24" s="6"/>
      <c r="D24" s="6"/>
      <c r="E24" s="6"/>
      <c r="F24" s="6"/>
      <c r="G24" s="6"/>
      <c r="H24" s="6"/>
      <c r="I24" s="6"/>
      <c r="J24" s="6"/>
      <c r="K24" s="7"/>
    </row>
    <row r="25" customFormat="false" ht="12.75" hidden="false" customHeight="false" outlineLevel="0" collapsed="false">
      <c r="A25" s="26" t="n">
        <v>9</v>
      </c>
      <c r="B25" s="27" t="s">
        <v>31</v>
      </c>
      <c r="C25" s="27"/>
      <c r="D25" s="27"/>
      <c r="E25" s="27"/>
      <c r="F25" s="27"/>
      <c r="G25" s="27"/>
      <c r="H25" s="27"/>
      <c r="I25" s="27"/>
      <c r="J25" s="27"/>
      <c r="K25" s="7"/>
    </row>
    <row r="26" customFormat="false" ht="12.75" hidden="false" customHeight="false" outlineLevel="0" collapsed="false">
      <c r="A26" s="5"/>
      <c r="B26" s="6" t="s">
        <v>32</v>
      </c>
      <c r="C26" s="12" t="s">
        <v>33</v>
      </c>
      <c r="D26" s="12"/>
      <c r="E26" s="12"/>
      <c r="F26" s="12"/>
      <c r="G26" s="25" t="s">
        <v>34</v>
      </c>
      <c r="H26" s="25"/>
      <c r="I26" s="25"/>
      <c r="J26" s="25"/>
      <c r="K26" s="7"/>
    </row>
    <row r="27" customFormat="false" ht="12.75" hidden="false" customHeight="false" outlineLevel="0" collapsed="false">
      <c r="A27" s="5"/>
      <c r="B27" s="6" t="s">
        <v>35</v>
      </c>
      <c r="C27" s="12" t="s">
        <v>36</v>
      </c>
      <c r="D27" s="12"/>
      <c r="E27" s="12"/>
      <c r="F27" s="12"/>
      <c r="G27" s="12"/>
      <c r="H27" s="12"/>
      <c r="I27" s="28" t="n">
        <v>43343</v>
      </c>
      <c r="J27" s="28"/>
      <c r="K27" s="7"/>
    </row>
    <row r="28" customFormat="false" ht="12.75" hidden="false" customHeight="false" outlineLevel="0" collapsed="false">
      <c r="A28" s="5"/>
      <c r="B28" s="6" t="s">
        <v>37</v>
      </c>
      <c r="C28" s="12" t="s">
        <v>38</v>
      </c>
      <c r="D28" s="12"/>
      <c r="E28" s="12"/>
      <c r="F28" s="12"/>
      <c r="G28" s="12"/>
      <c r="H28" s="12"/>
      <c r="I28" s="23" t="n">
        <v>0</v>
      </c>
      <c r="J28" s="23"/>
      <c r="K28" s="7"/>
    </row>
    <row r="29" customFormat="false" ht="12.75" hidden="false" customHeight="false" outlineLevel="0" collapsed="false">
      <c r="A29" s="5"/>
      <c r="B29" s="6" t="s">
        <v>39</v>
      </c>
      <c r="C29" s="12" t="s">
        <v>40</v>
      </c>
      <c r="D29" s="12"/>
      <c r="E29" s="12"/>
      <c r="F29" s="12"/>
      <c r="G29" s="12"/>
      <c r="H29" s="12"/>
      <c r="I29" s="29"/>
      <c r="J29" s="29"/>
      <c r="K29" s="7"/>
    </row>
    <row r="30" customFormat="false" ht="12.75" hidden="false" customHeight="false" outlineLevel="0" collapsed="false">
      <c r="A30" s="5"/>
      <c r="B30" s="6" t="s">
        <v>41</v>
      </c>
      <c r="C30" s="12" t="s">
        <v>42</v>
      </c>
      <c r="D30" s="12"/>
      <c r="E30" s="12"/>
      <c r="F30" s="12"/>
      <c r="G30" s="12"/>
      <c r="H30" s="12"/>
      <c r="I30" s="29"/>
      <c r="J30" s="29"/>
      <c r="K30" s="7"/>
    </row>
    <row r="31" customFormat="false" ht="12.75" hidden="false" customHeight="false" outlineLevel="0" collapsed="false">
      <c r="A31" s="5"/>
      <c r="B31" s="6" t="s">
        <v>43</v>
      </c>
      <c r="C31" s="12" t="s">
        <v>44</v>
      </c>
      <c r="D31" s="12"/>
      <c r="E31" s="12"/>
      <c r="F31" s="12"/>
      <c r="G31" s="12"/>
      <c r="H31" s="12"/>
      <c r="I31" s="23" t="n">
        <v>0</v>
      </c>
      <c r="J31" s="23"/>
      <c r="K31" s="7"/>
    </row>
    <row r="32" customFormat="false" ht="12.75" hidden="false" customHeight="false" outlineLevel="0" collapsed="false">
      <c r="A32" s="5"/>
      <c r="B32" s="6" t="s">
        <v>45</v>
      </c>
      <c r="C32" s="12" t="s">
        <v>46</v>
      </c>
      <c r="D32" s="12"/>
      <c r="E32" s="12"/>
      <c r="F32" s="12"/>
      <c r="G32" s="12"/>
      <c r="H32" s="12"/>
      <c r="I32" s="29" t="n">
        <v>0</v>
      </c>
      <c r="J32" s="29"/>
      <c r="K32" s="7"/>
    </row>
    <row r="33" customFormat="false" ht="12.75" hidden="false" customHeight="false" outlineLevel="0" collapsed="false">
      <c r="A33" s="5"/>
      <c r="B33" s="6"/>
      <c r="C33" s="6"/>
      <c r="D33" s="6"/>
      <c r="E33" s="6"/>
      <c r="F33" s="6"/>
      <c r="G33" s="6"/>
      <c r="H33" s="6"/>
      <c r="I33" s="6"/>
      <c r="J33" s="6"/>
      <c r="K33" s="7"/>
    </row>
    <row r="34" customFormat="false" ht="12.75" hidden="false" customHeight="false" outlineLevel="0" collapsed="false">
      <c r="A34" s="5" t="n">
        <v>10</v>
      </c>
      <c r="B34" s="30" t="s">
        <v>47</v>
      </c>
      <c r="C34" s="6"/>
      <c r="D34" s="6"/>
      <c r="E34" s="6"/>
      <c r="F34" s="6"/>
      <c r="G34" s="6"/>
      <c r="H34" s="6"/>
      <c r="I34" s="6"/>
      <c r="J34" s="6"/>
      <c r="K34" s="7"/>
    </row>
    <row r="35" customFormat="false" ht="12.75" hidden="false" customHeight="false" outlineLevel="0" collapsed="false">
      <c r="A35" s="5"/>
      <c r="B35" s="30" t="s">
        <v>48</v>
      </c>
      <c r="C35" s="6"/>
      <c r="D35" s="6"/>
      <c r="E35" s="6"/>
      <c r="F35" s="6"/>
      <c r="G35" s="6"/>
      <c r="H35" s="6"/>
      <c r="I35" s="6"/>
      <c r="J35" s="6"/>
      <c r="K35" s="7"/>
    </row>
    <row r="36" customFormat="false" ht="12.75" hidden="false" customHeight="false" outlineLevel="0" collapsed="false">
      <c r="A36" s="5"/>
      <c r="B36" s="6" t="s">
        <v>32</v>
      </c>
      <c r="C36" s="31" t="s">
        <v>49</v>
      </c>
      <c r="D36" s="31"/>
      <c r="E36" s="31"/>
      <c r="F36" s="31"/>
      <c r="G36" s="31"/>
      <c r="H36" s="31"/>
      <c r="I36" s="29" t="n">
        <v>0</v>
      </c>
      <c r="J36" s="29"/>
      <c r="K36" s="7"/>
    </row>
    <row r="37" customFormat="false" ht="12.75" hidden="false" customHeight="false" outlineLevel="0" collapsed="false">
      <c r="A37" s="5"/>
      <c r="B37" s="6" t="s">
        <v>35</v>
      </c>
      <c r="C37" s="31" t="s">
        <v>50</v>
      </c>
      <c r="D37" s="31"/>
      <c r="E37" s="31"/>
      <c r="F37" s="31"/>
      <c r="G37" s="31"/>
      <c r="H37" s="31"/>
      <c r="I37" s="29" t="n">
        <v>100000</v>
      </c>
      <c r="J37" s="29"/>
      <c r="K37" s="7"/>
    </row>
    <row r="38" customFormat="false" ht="12.75" hidden="false" customHeight="false" outlineLevel="0" collapsed="false">
      <c r="A38" s="5"/>
      <c r="B38" s="6" t="s">
        <v>37</v>
      </c>
      <c r="C38" s="31" t="s">
        <v>51</v>
      </c>
      <c r="D38" s="31"/>
      <c r="E38" s="31"/>
      <c r="F38" s="31"/>
      <c r="G38" s="31"/>
      <c r="H38" s="31"/>
      <c r="I38" s="29" t="n">
        <v>0</v>
      </c>
      <c r="J38" s="29"/>
      <c r="K38" s="7"/>
    </row>
    <row r="39" customFormat="false" ht="12.75" hidden="false" customHeight="false" outlineLevel="0" collapsed="false">
      <c r="A39" s="5"/>
      <c r="B39" s="6" t="s">
        <v>39</v>
      </c>
      <c r="C39" s="31" t="s">
        <v>52</v>
      </c>
      <c r="D39" s="31"/>
      <c r="E39" s="31"/>
      <c r="F39" s="31"/>
      <c r="G39" s="31"/>
      <c r="H39" s="31"/>
      <c r="I39" s="29" t="n">
        <v>0</v>
      </c>
      <c r="J39" s="29"/>
      <c r="K39" s="7"/>
    </row>
    <row r="40" customFormat="false" ht="12.75" hidden="false" customHeight="false" outlineLevel="0" collapsed="false">
      <c r="A40" s="5"/>
      <c r="B40" s="6" t="s">
        <v>41</v>
      </c>
      <c r="C40" s="31" t="s">
        <v>53</v>
      </c>
      <c r="D40" s="31"/>
      <c r="E40" s="31"/>
      <c r="F40" s="31"/>
      <c r="G40" s="31"/>
      <c r="H40" s="31"/>
      <c r="I40" s="29" t="n">
        <v>0</v>
      </c>
      <c r="J40" s="29"/>
      <c r="K40" s="7"/>
    </row>
    <row r="41" customFormat="false" ht="12.75" hidden="false" customHeight="false" outlineLevel="0" collapsed="false">
      <c r="A41" s="5"/>
      <c r="B41" s="6" t="s">
        <v>43</v>
      </c>
      <c r="C41" s="31" t="s">
        <v>54</v>
      </c>
      <c r="D41" s="31"/>
      <c r="E41" s="31"/>
      <c r="F41" s="31"/>
      <c r="G41" s="31"/>
      <c r="H41" s="31"/>
      <c r="I41" s="29" t="n">
        <v>0</v>
      </c>
      <c r="J41" s="29"/>
      <c r="K41" s="7"/>
    </row>
    <row r="42" customFormat="false" ht="12.75" hidden="false" customHeight="false" outlineLevel="0" collapsed="false">
      <c r="A42" s="5"/>
      <c r="B42" s="6" t="s">
        <v>45</v>
      </c>
      <c r="C42" s="31" t="s">
        <v>55</v>
      </c>
      <c r="D42" s="31"/>
      <c r="E42" s="31"/>
      <c r="F42" s="31"/>
      <c r="G42" s="31"/>
      <c r="H42" s="31"/>
      <c r="I42" s="29" t="n">
        <v>0</v>
      </c>
      <c r="J42" s="29"/>
      <c r="K42" s="7"/>
    </row>
    <row r="43" customFormat="false" ht="12.75" hidden="false" customHeight="false" outlineLevel="0" collapsed="false">
      <c r="A43" s="5"/>
      <c r="B43" s="6" t="s">
        <v>56</v>
      </c>
      <c r="C43" s="31" t="s">
        <v>57</v>
      </c>
      <c r="D43" s="31"/>
      <c r="E43" s="31"/>
      <c r="F43" s="31"/>
      <c r="G43" s="31"/>
      <c r="H43" s="31"/>
      <c r="I43" s="29" t="n">
        <v>0</v>
      </c>
      <c r="J43" s="29"/>
      <c r="K43" s="7"/>
    </row>
    <row r="44" customFormat="false" ht="12.75" hidden="false" customHeight="false" outlineLevel="0" collapsed="false">
      <c r="A44" s="5"/>
      <c r="B44" s="6" t="s">
        <v>58</v>
      </c>
      <c r="C44" s="31" t="s">
        <v>59</v>
      </c>
      <c r="D44" s="31"/>
      <c r="E44" s="31"/>
      <c r="F44" s="31"/>
      <c r="G44" s="31"/>
      <c r="H44" s="31"/>
      <c r="I44" s="29" t="n">
        <v>0</v>
      </c>
      <c r="J44" s="29"/>
      <c r="K44" s="7"/>
    </row>
    <row r="45" customFormat="false" ht="12.75" hidden="false" customHeight="false" outlineLevel="0" collapsed="false">
      <c r="A45" s="5"/>
      <c r="B45" s="6" t="s">
        <v>60</v>
      </c>
      <c r="C45" s="31" t="s">
        <v>61</v>
      </c>
      <c r="D45" s="31"/>
      <c r="E45" s="31"/>
      <c r="F45" s="31"/>
      <c r="G45" s="31"/>
      <c r="H45" s="31"/>
      <c r="I45" s="29" t="n">
        <v>0</v>
      </c>
      <c r="J45" s="29"/>
      <c r="K45" s="7"/>
    </row>
    <row r="46" customFormat="false" ht="12.75" hidden="false" customHeight="false" outlineLevel="0" collapsed="false">
      <c r="A46" s="5"/>
      <c r="B46" s="6"/>
      <c r="C46" s="31" t="s">
        <v>62</v>
      </c>
      <c r="D46" s="31"/>
      <c r="E46" s="31"/>
      <c r="F46" s="31"/>
      <c r="G46" s="31"/>
      <c r="H46" s="31"/>
      <c r="I46" s="22" t="n">
        <f aca="false">SUM(I36:J45)</f>
        <v>100000</v>
      </c>
      <c r="J46" s="22"/>
      <c r="K46" s="7"/>
    </row>
    <row r="47" customFormat="false" ht="12.75" hidden="false" customHeight="false" outlineLevel="0" collapsed="false">
      <c r="A47" s="5"/>
      <c r="B47" s="6"/>
      <c r="C47" s="6"/>
      <c r="D47" s="6"/>
      <c r="E47" s="6"/>
      <c r="F47" s="6"/>
      <c r="G47" s="6"/>
      <c r="H47" s="6"/>
      <c r="I47" s="6"/>
      <c r="J47" s="6"/>
      <c r="K47" s="7"/>
    </row>
    <row r="48" customFormat="false" ht="12.75" hidden="false" customHeight="false" outlineLevel="0" collapsed="false">
      <c r="A48" s="5" t="n">
        <v>11</v>
      </c>
      <c r="B48" s="6" t="s">
        <v>63</v>
      </c>
      <c r="C48" s="6"/>
      <c r="D48" s="6"/>
      <c r="E48" s="6"/>
      <c r="F48" s="6"/>
      <c r="G48" s="6"/>
      <c r="H48" s="6"/>
      <c r="I48" s="6"/>
      <c r="J48" s="6"/>
      <c r="K48" s="7"/>
    </row>
    <row r="49" customFormat="false" ht="12.75" hidden="false" customHeight="false" outlineLevel="0" collapsed="false">
      <c r="A49" s="5"/>
      <c r="B49" s="21" t="s">
        <v>64</v>
      </c>
      <c r="C49" s="21"/>
      <c r="D49" s="21" t="s">
        <v>65</v>
      </c>
      <c r="E49" s="21"/>
      <c r="F49" s="21"/>
      <c r="G49" s="21"/>
      <c r="H49" s="31" t="s">
        <v>66</v>
      </c>
      <c r="I49" s="21" t="s">
        <v>67</v>
      </c>
      <c r="J49" s="21"/>
      <c r="K49" s="7"/>
    </row>
    <row r="50" customFormat="false" ht="12.75" hidden="false" customHeight="false" outlineLevel="0" collapsed="false">
      <c r="A50" s="5"/>
      <c r="B50" s="25"/>
      <c r="C50" s="25"/>
      <c r="D50" s="14"/>
      <c r="E50" s="14"/>
      <c r="F50" s="14"/>
      <c r="G50" s="14"/>
      <c r="H50" s="13"/>
      <c r="I50" s="29" t="n">
        <v>0</v>
      </c>
      <c r="J50" s="29"/>
      <c r="K50" s="7"/>
    </row>
    <row r="51" customFormat="false" ht="12.75" hidden="false" customHeight="false" outlineLevel="0" collapsed="false">
      <c r="A51" s="5"/>
      <c r="B51" s="29"/>
      <c r="C51" s="29"/>
      <c r="D51" s="32"/>
      <c r="E51" s="32"/>
      <c r="F51" s="32"/>
      <c r="G51" s="32"/>
      <c r="H51" s="33"/>
      <c r="I51" s="29"/>
      <c r="J51" s="29"/>
      <c r="K51" s="7"/>
    </row>
    <row r="52" customFormat="false" ht="12" hidden="false" customHeight="true" outlineLevel="0" collapsed="false">
      <c r="A52" s="5"/>
      <c r="B52" s="6"/>
      <c r="C52" s="6"/>
      <c r="D52" s="6"/>
      <c r="E52" s="6"/>
      <c r="F52" s="6"/>
      <c r="G52" s="6"/>
      <c r="H52" s="6"/>
      <c r="I52" s="6"/>
      <c r="J52" s="6"/>
      <c r="K52" s="7"/>
    </row>
    <row r="53" customFormat="false" ht="12" hidden="false" customHeight="true" outlineLevel="0" collapsed="false">
      <c r="A53" s="5" t="n">
        <v>12</v>
      </c>
      <c r="B53" s="30" t="s">
        <v>68</v>
      </c>
      <c r="C53" s="6"/>
      <c r="D53" s="6"/>
      <c r="E53" s="6"/>
      <c r="F53" s="6"/>
      <c r="G53" s="6"/>
      <c r="H53" s="6"/>
      <c r="I53" s="6"/>
      <c r="J53" s="6"/>
      <c r="K53" s="7"/>
    </row>
    <row r="54" customFormat="false" ht="12" hidden="false" customHeight="true" outlineLevel="0" collapsed="false">
      <c r="A54" s="5"/>
      <c r="B54" s="21" t="s">
        <v>69</v>
      </c>
      <c r="C54" s="21"/>
      <c r="D54" s="21"/>
      <c r="E54" s="21"/>
      <c r="F54" s="21"/>
      <c r="G54" s="21"/>
      <c r="H54" s="21"/>
      <c r="I54" s="21" t="s">
        <v>70</v>
      </c>
      <c r="J54" s="21"/>
      <c r="K54" s="7"/>
    </row>
    <row r="55" customFormat="false" ht="12" hidden="false" customHeight="true" outlineLevel="0" collapsed="false">
      <c r="A55" s="5"/>
      <c r="B55" s="25" t="s">
        <v>71</v>
      </c>
      <c r="C55" s="25"/>
      <c r="D55" s="25"/>
      <c r="E55" s="25"/>
      <c r="F55" s="25"/>
      <c r="G55" s="25"/>
      <c r="H55" s="25"/>
      <c r="I55" s="29" t="n">
        <v>0</v>
      </c>
      <c r="J55" s="29"/>
      <c r="K55" s="7"/>
    </row>
    <row r="56" customFormat="false" ht="12.75" hidden="false" customHeight="false" outlineLevel="0" collapsed="false">
      <c r="A56" s="5"/>
      <c r="B56" s="25" t="s">
        <v>72</v>
      </c>
      <c r="C56" s="25"/>
      <c r="D56" s="25"/>
      <c r="E56" s="25"/>
      <c r="F56" s="25"/>
      <c r="G56" s="25"/>
      <c r="H56" s="25"/>
      <c r="I56" s="29" t="n">
        <v>0</v>
      </c>
      <c r="J56" s="29"/>
      <c r="K56" s="7"/>
    </row>
    <row r="57" customFormat="false" ht="12.75" hidden="false" customHeight="false" outlineLevel="0" collapsed="false">
      <c r="A57" s="5"/>
      <c r="B57" s="25" t="s">
        <v>73</v>
      </c>
      <c r="C57" s="25"/>
      <c r="D57" s="25"/>
      <c r="E57" s="25"/>
      <c r="F57" s="25"/>
      <c r="G57" s="25"/>
      <c r="H57" s="25"/>
      <c r="I57" s="29" t="n">
        <v>0</v>
      </c>
      <c r="J57" s="29"/>
      <c r="K57" s="7"/>
    </row>
    <row r="58" customFormat="false" ht="12.75" hidden="false" customHeight="false" outlineLevel="0" collapsed="false">
      <c r="A58" s="5"/>
      <c r="B58" s="34" t="s">
        <v>74</v>
      </c>
      <c r="C58" s="34"/>
      <c r="D58" s="34"/>
      <c r="E58" s="34"/>
      <c r="F58" s="34"/>
      <c r="G58" s="34"/>
      <c r="H58" s="34"/>
      <c r="I58" s="34"/>
      <c r="J58" s="34"/>
      <c r="K58" s="35"/>
    </row>
    <row r="59" customFormat="false" ht="12.75" hidden="false" customHeight="false" outlineLevel="0" collapsed="false">
      <c r="A59" s="5"/>
      <c r="B59" s="6"/>
      <c r="C59" s="6"/>
      <c r="D59" s="6"/>
      <c r="E59" s="6"/>
      <c r="F59" s="6"/>
      <c r="G59" s="6"/>
      <c r="H59" s="6"/>
      <c r="I59" s="6"/>
      <c r="J59" s="6"/>
      <c r="K59" s="7"/>
    </row>
    <row r="60" customFormat="false" ht="12.75" hidden="false" customHeight="false" outlineLevel="0" collapsed="false">
      <c r="A60" s="5" t="n">
        <v>13</v>
      </c>
      <c r="B60" s="30" t="s">
        <v>75</v>
      </c>
      <c r="C60" s="6"/>
      <c r="D60" s="6"/>
      <c r="E60" s="6"/>
      <c r="F60" s="6"/>
      <c r="G60" s="6"/>
      <c r="H60" s="6"/>
      <c r="I60" s="6"/>
      <c r="J60" s="6"/>
      <c r="K60" s="7"/>
    </row>
    <row r="61" customFormat="false" ht="12.75" hidden="false" customHeight="false" outlineLevel="0" collapsed="false">
      <c r="A61" s="5"/>
      <c r="B61" s="30"/>
      <c r="C61" s="6"/>
      <c r="D61" s="36" t="s">
        <v>69</v>
      </c>
      <c r="E61" s="37"/>
      <c r="F61" s="37"/>
      <c r="G61" s="38"/>
      <c r="H61" s="21" t="s">
        <v>76</v>
      </c>
      <c r="I61" s="25" t="s">
        <v>70</v>
      </c>
      <c r="J61" s="25"/>
      <c r="K61" s="7"/>
    </row>
    <row r="62" customFormat="false" ht="12.75" hidden="false" customHeight="false" outlineLevel="0" collapsed="false">
      <c r="A62" s="5"/>
      <c r="B62" s="30"/>
      <c r="C62" s="6"/>
      <c r="D62" s="13"/>
      <c r="E62" s="13"/>
      <c r="F62" s="13"/>
      <c r="G62" s="13"/>
      <c r="H62" s="25"/>
      <c r="I62" s="29"/>
      <c r="J62" s="29"/>
      <c r="K62" s="7"/>
    </row>
    <row r="63" customFormat="false" ht="12.75" hidden="false" customHeight="false" outlineLevel="0" collapsed="false">
      <c r="A63" s="5"/>
      <c r="B63" s="30"/>
      <c r="C63" s="6"/>
      <c r="D63" s="13" t="s">
        <v>77</v>
      </c>
      <c r="E63" s="13"/>
      <c r="F63" s="13"/>
      <c r="G63" s="13"/>
      <c r="H63" s="25" t="s">
        <v>78</v>
      </c>
      <c r="I63" s="29"/>
      <c r="J63" s="29"/>
      <c r="K63" s="7"/>
    </row>
    <row r="64" customFormat="false" ht="12.75" hidden="false" customHeight="false" outlineLevel="0" collapsed="false">
      <c r="A64" s="5"/>
      <c r="B64" s="30"/>
      <c r="C64" s="6"/>
      <c r="D64" s="13" t="s">
        <v>79</v>
      </c>
      <c r="E64" s="13"/>
      <c r="F64" s="13"/>
      <c r="G64" s="13"/>
      <c r="H64" s="25" t="s">
        <v>80</v>
      </c>
      <c r="I64" s="29"/>
      <c r="J64" s="29"/>
      <c r="K64" s="7"/>
    </row>
    <row r="65" customFormat="false" ht="12.75" hidden="false" customHeight="false" outlineLevel="0" collapsed="false">
      <c r="A65" s="5"/>
      <c r="B65" s="30"/>
      <c r="C65" s="6"/>
      <c r="D65" s="13" t="s">
        <v>81</v>
      </c>
      <c r="E65" s="13"/>
      <c r="F65" s="13"/>
      <c r="G65" s="13"/>
      <c r="H65" s="25" t="s">
        <v>82</v>
      </c>
      <c r="I65" s="29"/>
      <c r="J65" s="29"/>
      <c r="K65" s="7"/>
    </row>
    <row r="66" customFormat="false" ht="12.75" hidden="false" customHeight="false" outlineLevel="0" collapsed="false">
      <c r="A66" s="5"/>
      <c r="B66" s="30"/>
      <c r="C66" s="6"/>
      <c r="D66" s="13" t="s">
        <v>83</v>
      </c>
      <c r="E66" s="13"/>
      <c r="F66" s="13"/>
      <c r="G66" s="13"/>
      <c r="H66" s="25" t="s">
        <v>84</v>
      </c>
      <c r="I66" s="29" t="n">
        <v>50000</v>
      </c>
      <c r="J66" s="29"/>
      <c r="K66" s="7"/>
    </row>
    <row r="67" customFormat="false" ht="12.75" hidden="false" customHeight="false" outlineLevel="0" collapsed="false">
      <c r="A67" s="5" t="n">
        <v>14</v>
      </c>
      <c r="B67" s="6" t="s">
        <v>85</v>
      </c>
      <c r="C67" s="6"/>
      <c r="D67" s="6"/>
      <c r="E67" s="6"/>
      <c r="F67" s="6"/>
      <c r="G67" s="6"/>
      <c r="H67" s="6"/>
      <c r="I67" s="6"/>
      <c r="J67" s="6"/>
      <c r="K67" s="7"/>
    </row>
    <row r="68" customFormat="false" ht="12.75" hidden="false" customHeight="false" outlineLevel="0" collapsed="false">
      <c r="A68" s="5"/>
      <c r="B68" s="6"/>
      <c r="C68" s="6"/>
      <c r="D68" s="6"/>
      <c r="E68" s="6"/>
      <c r="F68" s="6"/>
      <c r="G68" s="6"/>
      <c r="H68" s="6"/>
      <c r="I68" s="6"/>
      <c r="J68" s="6"/>
      <c r="K68" s="7"/>
    </row>
    <row r="69" customFormat="false" ht="12.75" hidden="false" customHeight="false" outlineLevel="0" collapsed="false">
      <c r="A69" s="5"/>
      <c r="B69" s="6" t="s">
        <v>32</v>
      </c>
      <c r="C69" s="6" t="s">
        <v>86</v>
      </c>
      <c r="D69" s="6"/>
      <c r="E69" s="6"/>
      <c r="F69" s="6"/>
      <c r="G69" s="6"/>
      <c r="H69" s="6"/>
      <c r="I69" s="6"/>
      <c r="J69" s="6"/>
      <c r="K69" s="7"/>
    </row>
    <row r="70" customFormat="false" ht="12.75" hidden="false" customHeight="false" outlineLevel="0" collapsed="false">
      <c r="A70" s="5"/>
      <c r="B70" s="6"/>
      <c r="C70" s="30" t="s">
        <v>87</v>
      </c>
      <c r="D70" s="6"/>
      <c r="E70" s="6"/>
      <c r="F70" s="6"/>
      <c r="G70" s="6"/>
      <c r="H70" s="6"/>
      <c r="I70" s="6"/>
      <c r="J70" s="6"/>
      <c r="K70" s="7"/>
    </row>
    <row r="71" customFormat="false" ht="12.75" hidden="false" customHeight="false" outlineLevel="0" collapsed="false">
      <c r="A71" s="5"/>
      <c r="B71" s="6"/>
      <c r="C71" s="6"/>
      <c r="D71" s="6"/>
      <c r="E71" s="6"/>
      <c r="F71" s="6"/>
      <c r="G71" s="6"/>
      <c r="H71" s="6"/>
      <c r="I71" s="6"/>
      <c r="J71" s="6"/>
      <c r="K71" s="7"/>
    </row>
    <row r="72" customFormat="false" ht="12.75" hidden="false" customHeight="false" outlineLevel="0" collapsed="false">
      <c r="A72" s="5"/>
      <c r="B72" s="6"/>
      <c r="C72" s="31" t="s">
        <v>88</v>
      </c>
      <c r="D72" s="31"/>
      <c r="E72" s="31"/>
      <c r="F72" s="31"/>
      <c r="G72" s="31"/>
      <c r="H72" s="31"/>
      <c r="I72" s="29"/>
      <c r="J72" s="29"/>
      <c r="K72" s="7"/>
    </row>
    <row r="73" customFormat="false" ht="12.75" hidden="false" customHeight="false" outlineLevel="0" collapsed="false">
      <c r="A73" s="5"/>
      <c r="B73" s="6"/>
      <c r="C73" s="31" t="s">
        <v>89</v>
      </c>
      <c r="D73" s="31"/>
      <c r="E73" s="31"/>
      <c r="F73" s="31"/>
      <c r="G73" s="31"/>
      <c r="H73" s="31"/>
      <c r="I73" s="29"/>
      <c r="J73" s="29"/>
      <c r="K73" s="7"/>
    </row>
    <row r="74" customFormat="false" ht="12.75" hidden="false" customHeight="false" outlineLevel="0" collapsed="false">
      <c r="A74" s="5"/>
      <c r="B74" s="6"/>
      <c r="C74" s="31" t="s">
        <v>90</v>
      </c>
      <c r="D74" s="31"/>
      <c r="E74" s="31"/>
      <c r="F74" s="31"/>
      <c r="G74" s="31"/>
      <c r="H74" s="31"/>
      <c r="I74" s="29"/>
      <c r="J74" s="29"/>
      <c r="K74" s="7"/>
    </row>
    <row r="75" customFormat="false" ht="12.75" hidden="false" customHeight="false" outlineLevel="0" collapsed="false">
      <c r="A75" s="5"/>
      <c r="B75" s="6"/>
      <c r="C75" s="31" t="s">
        <v>91</v>
      </c>
      <c r="D75" s="31"/>
      <c r="E75" s="31"/>
      <c r="F75" s="31"/>
      <c r="G75" s="31"/>
      <c r="H75" s="31"/>
      <c r="I75" s="29" t="n">
        <v>0</v>
      </c>
      <c r="J75" s="29"/>
      <c r="K75" s="7"/>
    </row>
    <row r="76" customFormat="false" ht="12.75" hidden="false" customHeight="false" outlineLevel="0" collapsed="false">
      <c r="A76" s="5"/>
      <c r="B76" s="6"/>
      <c r="C76" s="6" t="s">
        <v>92</v>
      </c>
      <c r="D76" s="6"/>
      <c r="E76" s="6"/>
      <c r="F76" s="6"/>
      <c r="G76" s="6"/>
      <c r="H76" s="6"/>
      <c r="I76" s="6"/>
      <c r="J76" s="6"/>
      <c r="K76" s="7"/>
    </row>
    <row r="77" customFormat="false" ht="12.75" hidden="false" customHeight="false" outlineLevel="0" collapsed="false">
      <c r="A77" s="5"/>
      <c r="B77" s="6"/>
      <c r="C77" s="6"/>
      <c r="D77" s="6"/>
      <c r="E77" s="6"/>
      <c r="F77" s="6"/>
      <c r="G77" s="6"/>
      <c r="H77" s="6"/>
      <c r="I77" s="6"/>
      <c r="J77" s="6"/>
      <c r="K77" s="7"/>
    </row>
    <row r="78" customFormat="false" ht="12.75" hidden="false" customHeight="false" outlineLevel="0" collapsed="false">
      <c r="A78" s="5"/>
      <c r="B78" s="6"/>
      <c r="C78" s="6"/>
      <c r="D78" s="6"/>
      <c r="E78" s="6"/>
      <c r="F78" s="6"/>
      <c r="G78" s="6"/>
      <c r="H78" s="6"/>
      <c r="I78" s="6"/>
      <c r="J78" s="6"/>
      <c r="K78" s="7"/>
    </row>
    <row r="79" customFormat="false" ht="12.75" hidden="false" customHeight="false" outlineLevel="0" collapsed="false">
      <c r="A79" s="5"/>
      <c r="B79" s="6"/>
      <c r="C79" s="39" t="s">
        <v>93</v>
      </c>
      <c r="D79" s="39"/>
      <c r="E79" s="39"/>
      <c r="F79" s="39"/>
      <c r="G79" s="39"/>
      <c r="H79" s="39"/>
      <c r="I79" s="39"/>
      <c r="J79" s="6"/>
      <c r="K79" s="7"/>
    </row>
    <row r="80" customFormat="false" ht="12.75" hidden="false" customHeight="false" outlineLevel="0" collapsed="false">
      <c r="A80" s="5"/>
      <c r="B80" s="6"/>
      <c r="C80" s="6"/>
      <c r="D80" s="6"/>
      <c r="E80" s="6"/>
      <c r="F80" s="6"/>
      <c r="G80" s="6"/>
      <c r="H80" s="6"/>
      <c r="I80" s="6"/>
      <c r="J80" s="6"/>
      <c r="K80" s="7"/>
    </row>
    <row r="81" customFormat="false" ht="12.75" hidden="false" customHeight="false" outlineLevel="0" collapsed="false">
      <c r="A81" s="5"/>
      <c r="B81" s="6" t="s">
        <v>94</v>
      </c>
      <c r="C81" s="6"/>
      <c r="D81" s="6"/>
      <c r="E81" s="6"/>
      <c r="F81" s="6"/>
      <c r="G81" s="6"/>
      <c r="H81" s="6"/>
      <c r="I81" s="6"/>
      <c r="J81" s="6"/>
      <c r="K81" s="7"/>
    </row>
    <row r="82" customFormat="false" ht="12.75" hidden="false" customHeight="false" outlineLevel="0" collapsed="false">
      <c r="A82" s="5"/>
      <c r="B82" s="6" t="s">
        <v>95</v>
      </c>
      <c r="C82" s="6"/>
      <c r="D82" s="6"/>
      <c r="E82" s="6"/>
      <c r="F82" s="6"/>
      <c r="G82" s="6"/>
      <c r="H82" s="6"/>
      <c r="I82" s="6"/>
      <c r="J82" s="6"/>
      <c r="K82" s="7"/>
    </row>
    <row r="83" customFormat="false" ht="12.75" hidden="false" customHeight="false" outlineLevel="0" collapsed="false">
      <c r="A83" s="5"/>
      <c r="B83" s="6" t="s">
        <v>96</v>
      </c>
      <c r="C83" s="6"/>
      <c r="D83" s="6"/>
      <c r="E83" s="6"/>
      <c r="F83" s="6"/>
      <c r="G83" s="6"/>
      <c r="H83" s="6"/>
      <c r="I83" s="6"/>
      <c r="J83" s="6"/>
      <c r="K83" s="7"/>
    </row>
    <row r="84" customFormat="false" ht="12.75" hidden="false" customHeight="false" outlineLevel="0" collapsed="false">
      <c r="A84" s="5"/>
      <c r="B84" s="6" t="s">
        <v>97</v>
      </c>
      <c r="C84" s="6"/>
      <c r="D84" s="6"/>
      <c r="E84" s="6"/>
      <c r="F84" s="6"/>
      <c r="G84" s="6"/>
      <c r="H84" s="6"/>
      <c r="I84" s="6"/>
      <c r="J84" s="6"/>
      <c r="K84" s="7"/>
    </row>
    <row r="85" customFormat="false" ht="12.75" hidden="false" customHeight="false" outlineLevel="0" collapsed="false">
      <c r="A85" s="5"/>
      <c r="B85" s="6" t="s">
        <v>98</v>
      </c>
      <c r="C85" s="6"/>
      <c r="D85" s="6"/>
      <c r="E85" s="6"/>
      <c r="F85" s="6"/>
      <c r="G85" s="6"/>
      <c r="H85" s="6"/>
      <c r="I85" s="6"/>
      <c r="J85" s="6"/>
      <c r="K85" s="7"/>
    </row>
    <row r="86" customFormat="false" ht="12.75" hidden="false" customHeight="false" outlineLevel="0" collapsed="false">
      <c r="A86" s="5"/>
      <c r="B86" s="6"/>
      <c r="C86" s="6"/>
      <c r="D86" s="6"/>
      <c r="E86" s="6"/>
      <c r="F86" s="6"/>
      <c r="G86" s="6"/>
      <c r="H86" s="6"/>
      <c r="I86" s="6"/>
      <c r="J86" s="6"/>
      <c r="K86" s="7"/>
    </row>
    <row r="87" customFormat="false" ht="12.75" hidden="false" customHeight="false" outlineLevel="0" collapsed="false">
      <c r="A87" s="5"/>
      <c r="B87" s="40" t="s">
        <v>99</v>
      </c>
      <c r="C87" s="41" t="n">
        <f aca="true">TODAY()</f>
        <v>43445</v>
      </c>
      <c r="D87" s="41"/>
      <c r="E87" s="6"/>
      <c r="F87" s="6"/>
      <c r="G87" s="6"/>
      <c r="H87" s="40" t="s">
        <v>65</v>
      </c>
      <c r="I87" s="25" t="str">
        <f aca="false">H6</f>
        <v>MONISHA M</v>
      </c>
      <c r="J87" s="25"/>
      <c r="K87" s="7"/>
    </row>
    <row r="88" customFormat="false" ht="12.75" hidden="false" customHeight="false" outlineLevel="0" collapsed="false">
      <c r="A88" s="5"/>
      <c r="B88" s="40" t="s">
        <v>100</v>
      </c>
      <c r="C88" s="25" t="str">
        <f aca="false">H9</f>
        <v>BANGALORE</v>
      </c>
      <c r="D88" s="25"/>
      <c r="E88" s="6"/>
      <c r="F88" s="6"/>
      <c r="G88" s="6"/>
      <c r="H88" s="40" t="s">
        <v>101</v>
      </c>
      <c r="I88" s="25"/>
      <c r="J88" s="25"/>
      <c r="K88" s="7"/>
    </row>
    <row r="89" customFormat="false" ht="12.75" hidden="false" customHeight="false" outlineLevel="0" collapsed="false">
      <c r="A89" s="5"/>
      <c r="B89" s="6"/>
      <c r="C89" s="6"/>
      <c r="D89" s="6"/>
      <c r="E89" s="6"/>
      <c r="F89" s="6"/>
      <c r="G89" s="6"/>
      <c r="H89" s="6"/>
      <c r="I89" s="6"/>
      <c r="J89" s="6"/>
      <c r="K89" s="7"/>
    </row>
    <row r="90" customFormat="false" ht="12.75" hidden="false" customHeight="false" outlineLevel="0" collapsed="false">
      <c r="A90" s="5"/>
      <c r="B90" s="6"/>
      <c r="C90" s="6"/>
      <c r="D90" s="6"/>
      <c r="E90" s="6"/>
      <c r="F90" s="6"/>
      <c r="G90" s="6"/>
      <c r="H90" s="6"/>
      <c r="I90" s="6"/>
      <c r="J90" s="6"/>
      <c r="K90" s="7"/>
    </row>
    <row r="91" customFormat="false" ht="12.75" hidden="false" customHeight="false" outlineLevel="0" collapsed="false">
      <c r="A91" s="5"/>
      <c r="B91" s="6"/>
      <c r="C91" s="39" t="s">
        <v>102</v>
      </c>
      <c r="D91" s="39"/>
      <c r="E91" s="39"/>
      <c r="F91" s="39"/>
      <c r="G91" s="39"/>
      <c r="H91" s="39"/>
      <c r="I91" s="39"/>
      <c r="J91" s="6"/>
      <c r="K91" s="7"/>
    </row>
    <row r="92" customFormat="false" ht="12.75" hidden="false" customHeight="false" outlineLevel="0" collapsed="false">
      <c r="A92" s="5"/>
      <c r="B92" s="6"/>
      <c r="C92" s="6"/>
      <c r="D92" s="6"/>
      <c r="E92" s="6"/>
      <c r="F92" s="6"/>
      <c r="G92" s="6"/>
      <c r="H92" s="6"/>
      <c r="I92" s="6"/>
      <c r="J92" s="6"/>
      <c r="K92" s="7"/>
    </row>
    <row r="93" customFormat="false" ht="12.75" hidden="false" customHeight="false" outlineLevel="0" collapsed="false">
      <c r="A93" s="5"/>
      <c r="B93" s="6" t="s">
        <v>103</v>
      </c>
      <c r="C93" s="6"/>
      <c r="D93" s="6"/>
      <c r="E93" s="6"/>
      <c r="F93" s="6"/>
      <c r="G93" s="6"/>
      <c r="H93" s="6"/>
      <c r="I93" s="6"/>
      <c r="J93" s="6"/>
      <c r="K93" s="7"/>
    </row>
    <row r="94" customFormat="false" ht="12.75" hidden="false" customHeight="false" outlineLevel="0" collapsed="false">
      <c r="A94" s="5"/>
      <c r="B94" s="6" t="s">
        <v>104</v>
      </c>
      <c r="C94" s="6"/>
      <c r="D94" s="6"/>
      <c r="E94" s="6"/>
      <c r="F94" s="6"/>
      <c r="G94" s="6"/>
      <c r="H94" s="6"/>
      <c r="I94" s="6"/>
      <c r="J94" s="6"/>
      <c r="K94" s="7"/>
    </row>
    <row r="95" customFormat="false" ht="12.75" hidden="false" customHeight="false" outlineLevel="0" collapsed="false">
      <c r="A95" s="5"/>
      <c r="B95" s="6"/>
      <c r="C95" s="6"/>
      <c r="D95" s="6"/>
      <c r="E95" s="6"/>
      <c r="F95" s="6"/>
      <c r="G95" s="6"/>
      <c r="H95" s="6"/>
      <c r="I95" s="6"/>
      <c r="J95" s="6"/>
      <c r="K95" s="7"/>
    </row>
    <row r="96" customFormat="false" ht="12.75" hidden="false" customHeight="false" outlineLevel="0" collapsed="false">
      <c r="A96" s="5"/>
      <c r="B96" s="6" t="s">
        <v>105</v>
      </c>
      <c r="C96" s="6"/>
      <c r="D96" s="6"/>
      <c r="E96" s="6"/>
      <c r="F96" s="6"/>
      <c r="G96" s="6"/>
      <c r="H96" s="6"/>
      <c r="I96" s="6"/>
      <c r="J96" s="6"/>
      <c r="K96" s="7"/>
    </row>
    <row r="97" customFormat="false" ht="12.75" hidden="false" customHeight="false" outlineLevel="0" collapsed="false">
      <c r="A97" s="5"/>
      <c r="B97" s="6" t="s">
        <v>106</v>
      </c>
      <c r="C97" s="6"/>
      <c r="D97" s="6"/>
      <c r="E97" s="6"/>
      <c r="F97" s="6"/>
      <c r="G97" s="6"/>
      <c r="H97" s="6"/>
      <c r="I97" s="6"/>
      <c r="J97" s="6"/>
      <c r="K97" s="7"/>
    </row>
    <row r="98" customFormat="false" ht="12.75" hidden="false" customHeight="false" outlineLevel="0" collapsed="false">
      <c r="A98" s="5"/>
      <c r="B98" s="6"/>
      <c r="C98" s="6"/>
      <c r="D98" s="6"/>
      <c r="E98" s="6"/>
      <c r="F98" s="6"/>
      <c r="G98" s="6"/>
      <c r="H98" s="6"/>
      <c r="I98" s="6"/>
      <c r="J98" s="6"/>
      <c r="K98" s="7"/>
    </row>
    <row r="99" customFormat="false" ht="12.75" hidden="false" customHeight="false" outlineLevel="0" collapsed="false">
      <c r="A99" s="5"/>
      <c r="B99" s="6"/>
      <c r="C99" s="6"/>
      <c r="D99" s="6"/>
      <c r="E99" s="6"/>
      <c r="F99" s="6"/>
      <c r="G99" s="6"/>
      <c r="H99" s="6"/>
      <c r="I99" s="6"/>
      <c r="J99" s="6"/>
      <c r="K99" s="7"/>
    </row>
    <row r="100" customFormat="false" ht="12.75" hidden="false" customHeight="false" outlineLevel="0" collapsed="false">
      <c r="A100" s="5"/>
      <c r="B100" s="40" t="s">
        <v>99</v>
      </c>
      <c r="C100" s="41" t="n">
        <f aca="true">TODAY()</f>
        <v>43445</v>
      </c>
      <c r="D100" s="41"/>
      <c r="E100" s="6"/>
      <c r="F100" s="6"/>
      <c r="G100" s="6"/>
      <c r="H100" s="40" t="s">
        <v>65</v>
      </c>
      <c r="I100" s="25" t="str">
        <f aca="false">I87</f>
        <v>MONISHA M</v>
      </c>
      <c r="J100" s="25"/>
      <c r="K100" s="7"/>
    </row>
    <row r="101" customFormat="false" ht="12.75" hidden="false" customHeight="false" outlineLevel="0" collapsed="false">
      <c r="A101" s="5"/>
      <c r="B101" s="40" t="s">
        <v>100</v>
      </c>
      <c r="C101" s="25" t="str">
        <f aca="false">H9</f>
        <v>BANGALORE</v>
      </c>
      <c r="D101" s="25"/>
      <c r="E101" s="6"/>
      <c r="F101" s="6"/>
      <c r="G101" s="6"/>
      <c r="H101" s="40" t="s">
        <v>101</v>
      </c>
      <c r="I101" s="25"/>
      <c r="J101" s="25"/>
      <c r="K101" s="7"/>
    </row>
    <row r="102" customFormat="false" ht="12.75" hidden="false" customHeight="false" outlineLevel="0" collapsed="false">
      <c r="A102" s="5"/>
      <c r="B102" s="6"/>
      <c r="C102" s="6"/>
      <c r="D102" s="6"/>
      <c r="E102" s="6"/>
      <c r="F102" s="6"/>
      <c r="G102" s="6"/>
      <c r="H102" s="6"/>
      <c r="I102" s="6"/>
      <c r="J102" s="6"/>
      <c r="K102" s="7"/>
    </row>
    <row r="103" customFormat="false" ht="12.75" hidden="false" customHeight="false" outlineLevel="0" collapsed="false">
      <c r="A103" s="42"/>
      <c r="B103" s="43"/>
      <c r="C103" s="43"/>
      <c r="D103" s="43"/>
      <c r="E103" s="43"/>
      <c r="F103" s="43"/>
      <c r="G103" s="43"/>
      <c r="H103" s="43"/>
      <c r="I103" s="43"/>
      <c r="J103" s="43"/>
      <c r="K103" s="44"/>
    </row>
  </sheetData>
  <mergeCells count="105">
    <mergeCell ref="B3:J3"/>
    <mergeCell ref="B4:J4"/>
    <mergeCell ref="B6:G6"/>
    <mergeCell ref="H6:J6"/>
    <mergeCell ref="B7:G7"/>
    <mergeCell ref="H7:J7"/>
    <mergeCell ref="B8:G8"/>
    <mergeCell ref="H8:J8"/>
    <mergeCell ref="B9:G9"/>
    <mergeCell ref="H9:J9"/>
    <mergeCell ref="B10:G10"/>
    <mergeCell ref="H10:J10"/>
    <mergeCell ref="B11:G11"/>
    <mergeCell ref="H11:J11"/>
    <mergeCell ref="B12:G12"/>
    <mergeCell ref="H13:J13"/>
    <mergeCell ref="E16:J16"/>
    <mergeCell ref="B17:D17"/>
    <mergeCell ref="E17:J17"/>
    <mergeCell ref="E18:J18"/>
    <mergeCell ref="I22:J22"/>
    <mergeCell ref="I23:J23"/>
    <mergeCell ref="C26:F26"/>
    <mergeCell ref="G26:J26"/>
    <mergeCell ref="C27:H27"/>
    <mergeCell ref="I27:J27"/>
    <mergeCell ref="C28:H28"/>
    <mergeCell ref="I28:J28"/>
    <mergeCell ref="C29:H29"/>
    <mergeCell ref="I29:J29"/>
    <mergeCell ref="C30:H30"/>
    <mergeCell ref="I30:J30"/>
    <mergeCell ref="C31:H31"/>
    <mergeCell ref="I31:J31"/>
    <mergeCell ref="C32:H32"/>
    <mergeCell ref="I32:J32"/>
    <mergeCell ref="C36:H36"/>
    <mergeCell ref="I36:J36"/>
    <mergeCell ref="C37:H37"/>
    <mergeCell ref="I37:J37"/>
    <mergeCell ref="C38:H38"/>
    <mergeCell ref="I38:J38"/>
    <mergeCell ref="C39:H39"/>
    <mergeCell ref="I39:J39"/>
    <mergeCell ref="C40:H40"/>
    <mergeCell ref="I40:J40"/>
    <mergeCell ref="C41:H41"/>
    <mergeCell ref="I41:J41"/>
    <mergeCell ref="C42:H42"/>
    <mergeCell ref="I42:J42"/>
    <mergeCell ref="C43:H43"/>
    <mergeCell ref="I43:J43"/>
    <mergeCell ref="C44:H44"/>
    <mergeCell ref="I44:J44"/>
    <mergeCell ref="C45:H45"/>
    <mergeCell ref="I45:J45"/>
    <mergeCell ref="C46:H46"/>
    <mergeCell ref="I46:J46"/>
    <mergeCell ref="B49:C49"/>
    <mergeCell ref="D49:G49"/>
    <mergeCell ref="I49:J49"/>
    <mergeCell ref="B50:C50"/>
    <mergeCell ref="D50:G50"/>
    <mergeCell ref="I50:J50"/>
    <mergeCell ref="B51:C51"/>
    <mergeCell ref="D51:G51"/>
    <mergeCell ref="I51:J51"/>
    <mergeCell ref="B54:H54"/>
    <mergeCell ref="I54:J54"/>
    <mergeCell ref="B55:H55"/>
    <mergeCell ref="I55:J55"/>
    <mergeCell ref="B56:H56"/>
    <mergeCell ref="I56:J56"/>
    <mergeCell ref="B57:H57"/>
    <mergeCell ref="I57:J57"/>
    <mergeCell ref="B58:J58"/>
    <mergeCell ref="I61:J61"/>
    <mergeCell ref="D62:G62"/>
    <mergeCell ref="I62:J62"/>
    <mergeCell ref="D63:G63"/>
    <mergeCell ref="I63:J63"/>
    <mergeCell ref="D64:G64"/>
    <mergeCell ref="I64:J64"/>
    <mergeCell ref="D65:G65"/>
    <mergeCell ref="I65:J65"/>
    <mergeCell ref="D66:G66"/>
    <mergeCell ref="I66:J66"/>
    <mergeCell ref="C72:H72"/>
    <mergeCell ref="I72:J72"/>
    <mergeCell ref="C73:H73"/>
    <mergeCell ref="I73:J73"/>
    <mergeCell ref="C74:H74"/>
    <mergeCell ref="I74:J74"/>
    <mergeCell ref="C75:H75"/>
    <mergeCell ref="I75:J75"/>
    <mergeCell ref="C79:I79"/>
    <mergeCell ref="C87:D87"/>
    <mergeCell ref="I87:J87"/>
    <mergeCell ref="C88:D88"/>
    <mergeCell ref="I88:J88"/>
    <mergeCell ref="C91:I91"/>
    <mergeCell ref="C100:D100"/>
    <mergeCell ref="I100:J100"/>
    <mergeCell ref="C101:D101"/>
    <mergeCell ref="I101:J101"/>
  </mergeCells>
  <printOptions headings="false" gridLines="false" gridLinesSet="true" horizontalCentered="false" verticalCentered="false"/>
  <pageMargins left="1.20972222222222" right="0.159722222222222" top="0.570138888888889" bottom="0.370138888888889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77" man="true" max="16383" min="0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8"/>
  <sheetViews>
    <sheetView windowProtection="false" showFormulas="false" showGridLines="true" showRowColHeaders="true" showZeros="true" rightToLeft="false" tabSelected="true" showOutlineSymbols="true" defaultGridColor="true" view="pageBreakPreview" topLeftCell="A1" colorId="64" zoomScale="110" zoomScaleNormal="100" zoomScalePageLayoutView="110" workbookViewId="0">
      <selection pane="topLeft" activeCell="K10" activeCellId="0" sqref="K10"/>
    </sheetView>
  </sheetViews>
  <sheetFormatPr defaultRowHeight="12.75"/>
  <cols>
    <col collapsed="false" hidden="false" max="1" min="1" style="45" width="9.31632653061224"/>
    <col collapsed="false" hidden="false" max="2" min="2" style="46" width="9.44897959183673"/>
    <col collapsed="false" hidden="false" max="3" min="3" style="45" width="10.8010204081633"/>
    <col collapsed="false" hidden="false" max="4" min="4" style="45" width="10.6632653061225"/>
    <col collapsed="false" hidden="true" max="5" min="5" style="45" width="0"/>
    <col collapsed="false" hidden="false" max="6" min="6" style="45" width="9.58673469387755"/>
    <col collapsed="false" hidden="false" max="7" min="7" style="45" width="9.98979591836735"/>
    <col collapsed="false" hidden="true" max="8" min="8" style="45" width="0"/>
    <col collapsed="false" hidden="false" max="9" min="9" style="45" width="9.58673469387755"/>
    <col collapsed="false" hidden="false" max="11" min="10" style="45" width="13.2295918367347"/>
    <col collapsed="false" hidden="false" max="12" min="12" style="45" width="10.8010204081633"/>
    <col collapsed="false" hidden="false" max="14" min="13" style="45" width="8.36734693877551"/>
    <col collapsed="false" hidden="false" max="15" min="15" style="45" width="10.2602040816327"/>
    <col collapsed="false" hidden="false" max="16" min="16" style="45" width="9.58673469387755"/>
    <col collapsed="false" hidden="false" max="17" min="17" style="45" width="10.3928571428571"/>
    <col collapsed="false" hidden="false" max="18" min="18" style="45" width="16.7397959183673"/>
    <col collapsed="false" hidden="false" max="1025" min="19" style="45" width="8.36734693877551"/>
  </cols>
  <sheetData>
    <row r="1" customFormat="false" ht="12.75" hidden="false" customHeight="false" outlineLevel="0" collapsed="false">
      <c r="A1" s="0"/>
      <c r="B1" s="47"/>
      <c r="C1" s="48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49"/>
    </row>
    <row r="2" customFormat="false" ht="13.5" hidden="false" customHeight="false" outlineLevel="0" collapsed="false">
      <c r="A2" s="50" t="s">
        <v>107</v>
      </c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49"/>
    </row>
    <row r="3" customFormat="false" ht="30.75" hidden="false" customHeight="true" outlineLevel="0" collapsed="false">
      <c r="A3" s="51" t="s">
        <v>108</v>
      </c>
      <c r="B3" s="52" t="s">
        <v>109</v>
      </c>
      <c r="C3" s="53" t="s">
        <v>110</v>
      </c>
      <c r="D3" s="53" t="s">
        <v>111</v>
      </c>
      <c r="E3" s="53"/>
      <c r="F3" s="54" t="s">
        <v>61</v>
      </c>
      <c r="G3" s="54" t="s">
        <v>112</v>
      </c>
      <c r="H3" s="55"/>
      <c r="I3" s="53" t="s">
        <v>113</v>
      </c>
      <c r="J3" s="53" t="s">
        <v>114</v>
      </c>
      <c r="K3" s="53" t="s">
        <v>115</v>
      </c>
      <c r="L3" s="53" t="s">
        <v>116</v>
      </c>
      <c r="M3" s="56" t="s">
        <v>117</v>
      </c>
      <c r="N3" s="53" t="s">
        <v>118</v>
      </c>
      <c r="O3" s="53" t="s">
        <v>119</v>
      </c>
      <c r="P3" s="53" t="s">
        <v>120</v>
      </c>
      <c r="Q3" s="55" t="s">
        <v>121</v>
      </c>
      <c r="R3" s="55" t="s">
        <v>122</v>
      </c>
      <c r="S3" s="49"/>
    </row>
    <row r="4" customFormat="false" ht="12.75" hidden="false" customHeight="false" outlineLevel="0" collapsed="false">
      <c r="A4" s="57"/>
      <c r="B4" s="58"/>
      <c r="C4" s="59"/>
      <c r="D4" s="59"/>
      <c r="E4" s="59"/>
      <c r="F4" s="59"/>
      <c r="G4" s="59"/>
      <c r="H4" s="59"/>
      <c r="I4" s="60"/>
      <c r="J4" s="60"/>
      <c r="K4" s="60"/>
      <c r="L4" s="61"/>
      <c r="M4" s="62"/>
      <c r="N4" s="59"/>
      <c r="O4" s="59"/>
      <c r="P4" s="59"/>
      <c r="Q4" s="63"/>
      <c r="R4" s="64"/>
      <c r="S4" s="49"/>
    </row>
    <row r="5" customFormat="false" ht="13.8" hidden="false" customHeight="false" outlineLevel="0" collapsed="false">
      <c r="A5" s="65" t="n">
        <v>43191</v>
      </c>
      <c r="B5" s="58" t="n">
        <v>30</v>
      </c>
      <c r="C5" s="66" t="n">
        <v>11602</v>
      </c>
      <c r="D5" s="59" t="n">
        <f aca="false">ROUND(C5*0.5,0)</f>
        <v>5801</v>
      </c>
      <c r="E5" s="59"/>
      <c r="F5" s="59" t="n">
        <v>5000</v>
      </c>
      <c r="G5" s="59" t="n">
        <v>4560</v>
      </c>
      <c r="H5" s="59"/>
      <c r="I5" s="67" t="n">
        <v>1450</v>
      </c>
      <c r="J5" s="67"/>
      <c r="K5" s="67"/>
      <c r="L5" s="61" t="n">
        <f aca="false">SUM(C5:G5)</f>
        <v>26963</v>
      </c>
      <c r="M5" s="68" t="n">
        <f aca="false">ROUND(IF(C5&gt;15000,1800,IF((C5+R5)&gt;15000,1800,((C5+R5)*0.12))),)</f>
        <v>1392</v>
      </c>
      <c r="N5" s="59" t="n">
        <f aca="false">ROUND(IF(L5&gt;12499.99,183,IF(L5&gt;9999.99,127,IF(L5&gt;7499.99,85,IF(L5&gt;4999.99,39,IF(L5&gt;3499.99,17,0))))),0)</f>
        <v>183</v>
      </c>
      <c r="O5" s="59"/>
      <c r="P5" s="59" t="n">
        <v>0</v>
      </c>
      <c r="Q5" s="63" t="n">
        <f aca="false">+L5-M5-N5-O5-P5</f>
        <v>25388</v>
      </c>
      <c r="R5" s="69" t="n">
        <v>0</v>
      </c>
      <c r="S5" s="49"/>
    </row>
    <row r="6" customFormat="false" ht="13.8" hidden="false" customHeight="false" outlineLevel="0" collapsed="false">
      <c r="A6" s="65" t="n">
        <v>43221</v>
      </c>
      <c r="B6" s="58" t="n">
        <v>31</v>
      </c>
      <c r="C6" s="66" t="n">
        <v>11602</v>
      </c>
      <c r="D6" s="59" t="n">
        <f aca="false">ROUND(C6*0.5,0)</f>
        <v>5801</v>
      </c>
      <c r="E6" s="59"/>
      <c r="F6" s="59" t="n">
        <v>5000</v>
      </c>
      <c r="G6" s="59" t="n">
        <v>4560</v>
      </c>
      <c r="H6" s="59"/>
      <c r="I6" s="67" t="n">
        <v>1450</v>
      </c>
      <c r="J6" s="67"/>
      <c r="K6" s="67"/>
      <c r="L6" s="61" t="n">
        <f aca="false">SUM(C6:G6)</f>
        <v>26963</v>
      </c>
      <c r="M6" s="68" t="n">
        <f aca="false">ROUND(IF(C6&gt;15000,1800,IF((C6+R6)&gt;15000,1800,((C6+R6)*0.12))),)</f>
        <v>1392</v>
      </c>
      <c r="N6" s="59" t="n">
        <f aca="false">ROUND(IF(L6&gt;12499.99,183,IF(L6&gt;9999.99,127,IF(L6&gt;7499.99,85,IF(L6&gt;4999.99,39,IF(L6&gt;3499.99,17,0))))),0)</f>
        <v>183</v>
      </c>
      <c r="O6" s="59" t="n">
        <v>0</v>
      </c>
      <c r="P6" s="59" t="n">
        <v>0</v>
      </c>
      <c r="Q6" s="63" t="n">
        <f aca="false">+L6-M6-N6-O6-P6</f>
        <v>25388</v>
      </c>
      <c r="R6" s="69"/>
    </row>
    <row r="7" customFormat="false" ht="13.8" hidden="false" customHeight="false" outlineLevel="0" collapsed="false">
      <c r="A7" s="65" t="n">
        <v>43252</v>
      </c>
      <c r="B7" s="58" t="n">
        <v>30</v>
      </c>
      <c r="C7" s="66" t="n">
        <v>11602</v>
      </c>
      <c r="D7" s="59" t="n">
        <f aca="false">ROUND(C7*0.5,0)</f>
        <v>5801</v>
      </c>
      <c r="E7" s="59"/>
      <c r="F7" s="59" t="n">
        <v>5000</v>
      </c>
      <c r="G7" s="59" t="n">
        <v>4560</v>
      </c>
      <c r="H7" s="59"/>
      <c r="I7" s="67" t="n">
        <v>1450</v>
      </c>
      <c r="J7" s="67"/>
      <c r="K7" s="67"/>
      <c r="L7" s="61" t="n">
        <f aca="false">SUM(C7:G7)</f>
        <v>26963</v>
      </c>
      <c r="M7" s="68" t="n">
        <f aca="false">ROUND(IF(C7&gt;15000,1800,IF((C7+R7)&gt;15000,1800,((C7+R7)*0.12))),)</f>
        <v>1392</v>
      </c>
      <c r="N7" s="59" t="n">
        <f aca="false">ROUND(IF(L7&gt;12499.99,183,IF(L7&gt;9999.99,127,IF(L7&gt;7499.99,85,IF(L7&gt;4999.99,39,IF(L7&gt;3499.99,17,0))))),0)</f>
        <v>183</v>
      </c>
      <c r="O7" s="59" t="n">
        <v>0</v>
      </c>
      <c r="P7" s="59" t="n">
        <v>0</v>
      </c>
      <c r="Q7" s="63" t="n">
        <f aca="false">+L7-M7-N7-O7-P7</f>
        <v>25388</v>
      </c>
      <c r="R7" s="69"/>
    </row>
    <row r="8" customFormat="false" ht="13.8" hidden="false" customHeight="false" outlineLevel="0" collapsed="false">
      <c r="A8" s="65" t="n">
        <v>43282</v>
      </c>
      <c r="B8" s="58" t="n">
        <v>31</v>
      </c>
      <c r="C8" s="66" t="n">
        <v>11602</v>
      </c>
      <c r="D8" s="59" t="n">
        <f aca="false">ROUND(C8*0.5,0)</f>
        <v>5801</v>
      </c>
      <c r="E8" s="59"/>
      <c r="F8" s="59" t="n">
        <v>5000</v>
      </c>
      <c r="G8" s="59" t="n">
        <v>4560</v>
      </c>
      <c r="H8" s="59"/>
      <c r="I8" s="67" t="n">
        <v>1450</v>
      </c>
      <c r="J8" s="67"/>
      <c r="K8" s="67"/>
      <c r="L8" s="61" t="n">
        <f aca="false">SUM(C8:G8)</f>
        <v>26963</v>
      </c>
      <c r="M8" s="68" t="n">
        <f aca="false">ROUND(IF(C8&gt;15000,1800,IF((C8+R8)&gt;15000,1800,((C8+R8)*0.12))),)</f>
        <v>1392</v>
      </c>
      <c r="N8" s="59" t="n">
        <f aca="false">ROUND(IF(L8&gt;12499.99,183,IF(L8&gt;9999.99,127,IF(L8&gt;7499.99,85,IF(L8&gt;4999.99,39,IF(L8&gt;3499.99,17,0))))),0)</f>
        <v>183</v>
      </c>
      <c r="O8" s="59" t="n">
        <v>0</v>
      </c>
      <c r="P8" s="59" t="n">
        <v>0</v>
      </c>
      <c r="Q8" s="63" t="n">
        <f aca="false">+L8-M8-N8-O8-P8</f>
        <v>25388</v>
      </c>
      <c r="R8" s="69"/>
    </row>
    <row r="9" customFormat="false" ht="13.8" hidden="false" customHeight="false" outlineLevel="0" collapsed="false">
      <c r="A9" s="65" t="n">
        <v>43313</v>
      </c>
      <c r="B9" s="58" t="n">
        <v>31</v>
      </c>
      <c r="C9" s="66" t="n">
        <v>11602</v>
      </c>
      <c r="D9" s="59" t="n">
        <f aca="false">ROUND(C9*0.5,0)</f>
        <v>5801</v>
      </c>
      <c r="E9" s="59"/>
      <c r="F9" s="59" t="n">
        <v>5000</v>
      </c>
      <c r="G9" s="59" t="n">
        <v>4560</v>
      </c>
      <c r="H9" s="59"/>
      <c r="I9" s="67" t="n">
        <v>1450</v>
      </c>
      <c r="J9" s="67"/>
      <c r="K9" s="67"/>
      <c r="L9" s="61" t="n">
        <f aca="false">SUM(C9:G9)</f>
        <v>26963</v>
      </c>
      <c r="M9" s="68" t="n">
        <f aca="false">ROUND(IF(C9&gt;15000,1800,IF((C9+R9)&gt;15000,1800,((C9+R9)*0.12))),)</f>
        <v>1392</v>
      </c>
      <c r="N9" s="59" t="n">
        <f aca="false">ROUND(IF(L9&gt;12499.99,183,IF(L9&gt;9999.99,127,IF(L9&gt;7499.99,85,IF(L9&gt;4999.99,39,IF(L9&gt;3499.99,17,0))))),0)</f>
        <v>183</v>
      </c>
      <c r="O9" s="59" t="n">
        <v>0</v>
      </c>
      <c r="P9" s="59" t="n">
        <v>0</v>
      </c>
      <c r="Q9" s="63" t="n">
        <f aca="false">+L9-M9-N9-O9-P9</f>
        <v>25388</v>
      </c>
      <c r="R9" s="69"/>
    </row>
    <row r="10" customFormat="false" ht="14.25" hidden="false" customHeight="false" outlineLevel="0" collapsed="false">
      <c r="A10" s="65" t="n">
        <v>43344</v>
      </c>
      <c r="B10" s="58" t="n">
        <v>30</v>
      </c>
      <c r="C10" s="66"/>
      <c r="D10" s="59" t="n">
        <f aca="false">ROUND(C10*0.5,0)</f>
        <v>0</v>
      </c>
      <c r="E10" s="59"/>
      <c r="F10" s="59"/>
      <c r="G10" s="59" t="n">
        <f aca="false">R10-D10</f>
        <v>0</v>
      </c>
      <c r="H10" s="59"/>
      <c r="I10" s="67"/>
      <c r="J10" s="67"/>
      <c r="K10" s="67"/>
      <c r="L10" s="61" t="n">
        <f aca="false">SUM(C10:G10)</f>
        <v>0</v>
      </c>
      <c r="M10" s="68" t="n">
        <f aca="false">ROUND(IF(C10&gt;15000,1800,IF((C10+R10)&gt;15000,1800,((C10+R10)*0.12))),)</f>
        <v>0</v>
      </c>
      <c r="N10" s="59" t="n">
        <f aca="false">ROUND(IF(L10&gt;12499.99,183,IF(L10&gt;9999.99,127,IF(L10&gt;7499.99,85,IF(L10&gt;4999.99,39,IF(L10&gt;3499.99,17,0))))),0)</f>
        <v>0</v>
      </c>
      <c r="O10" s="59" t="n">
        <v>0</v>
      </c>
      <c r="P10" s="59" t="n">
        <v>0</v>
      </c>
      <c r="Q10" s="63" t="n">
        <f aca="false">+L10-M10-N10-O10-P10</f>
        <v>0</v>
      </c>
      <c r="R10" s="69"/>
    </row>
    <row r="11" customFormat="false" ht="14.25" hidden="false" customHeight="false" outlineLevel="0" collapsed="false">
      <c r="A11" s="65" t="n">
        <v>43374</v>
      </c>
      <c r="B11" s="58" t="n">
        <v>31</v>
      </c>
      <c r="C11" s="66"/>
      <c r="D11" s="59" t="n">
        <f aca="false">ROUND(C11*0.5,0)</f>
        <v>0</v>
      </c>
      <c r="E11" s="59"/>
      <c r="F11" s="59"/>
      <c r="G11" s="59" t="n">
        <f aca="false">R11-D11</f>
        <v>0</v>
      </c>
      <c r="H11" s="59"/>
      <c r="I11" s="67"/>
      <c r="J11" s="67"/>
      <c r="K11" s="67"/>
      <c r="L11" s="61" t="n">
        <f aca="false">SUM(C11:G11)</f>
        <v>0</v>
      </c>
      <c r="M11" s="68" t="n">
        <f aca="false">ROUND(IF(C11&gt;15000,1800,IF((C11+R11)&gt;15000,1800,((C11+R11)*0.12))),)</f>
        <v>0</v>
      </c>
      <c r="N11" s="59" t="n">
        <f aca="false">ROUND(IF(L11&gt;12499.99,183,IF(L11&gt;9999.99,127,IF(L11&gt;7499.99,85,IF(L11&gt;4999.99,39,IF(L11&gt;3499.99,17,0))))),0)</f>
        <v>0</v>
      </c>
      <c r="O11" s="59" t="n">
        <v>0</v>
      </c>
      <c r="P11" s="59" t="n">
        <v>0</v>
      </c>
      <c r="Q11" s="63" t="n">
        <f aca="false">+L11-M11-N11-O11-P11</f>
        <v>0</v>
      </c>
      <c r="R11" s="69"/>
    </row>
    <row r="12" customFormat="false" ht="14.25" hidden="false" customHeight="false" outlineLevel="0" collapsed="false">
      <c r="A12" s="65" t="n">
        <v>43405</v>
      </c>
      <c r="B12" s="58" t="n">
        <v>30</v>
      </c>
      <c r="C12" s="66"/>
      <c r="D12" s="59" t="n">
        <f aca="false">ROUND(C12*0.5,0)</f>
        <v>0</v>
      </c>
      <c r="E12" s="59"/>
      <c r="F12" s="59"/>
      <c r="G12" s="59" t="n">
        <f aca="false">R12-D12</f>
        <v>0</v>
      </c>
      <c r="H12" s="59"/>
      <c r="I12" s="67"/>
      <c r="J12" s="67"/>
      <c r="K12" s="67"/>
      <c r="L12" s="61" t="n">
        <f aca="false">SUM(C12:G12)</f>
        <v>0</v>
      </c>
      <c r="M12" s="68" t="n">
        <f aca="false">ROUND(IF(C12&gt;15000,1800,IF((C12+R12)&gt;15000,1800,((C12+R12)*0.12))),)</f>
        <v>0</v>
      </c>
      <c r="N12" s="59" t="n">
        <f aca="false">ROUND(IF(L12&gt;12499.99,183,IF(L12&gt;9999.99,127,IF(L12&gt;7499.99,85,IF(L12&gt;4999.99,39,IF(L12&gt;3499.99,17,0))))),0)</f>
        <v>0</v>
      </c>
      <c r="O12" s="59" t="n">
        <v>0</v>
      </c>
      <c r="P12" s="59" t="n">
        <v>0</v>
      </c>
      <c r="Q12" s="63" t="n">
        <f aca="false">+L12-M12-N12-O12-P12</f>
        <v>0</v>
      </c>
      <c r="R12" s="69"/>
    </row>
    <row r="13" customFormat="false" ht="14.25" hidden="false" customHeight="false" outlineLevel="0" collapsed="false">
      <c r="A13" s="65" t="n">
        <v>43435</v>
      </c>
      <c r="B13" s="58" t="n">
        <v>31</v>
      </c>
      <c r="C13" s="66"/>
      <c r="D13" s="59" t="n">
        <f aca="false">ROUND(C13*0.5,0)</f>
        <v>0</v>
      </c>
      <c r="E13" s="59"/>
      <c r="F13" s="59"/>
      <c r="G13" s="59" t="n">
        <f aca="false">R13-D13</f>
        <v>0</v>
      </c>
      <c r="H13" s="59"/>
      <c r="I13" s="67"/>
      <c r="J13" s="67"/>
      <c r="K13" s="67"/>
      <c r="L13" s="61" t="n">
        <f aca="false">SUM(C13:G13)</f>
        <v>0</v>
      </c>
      <c r="M13" s="68" t="n">
        <f aca="false">ROUND(IF(C13&gt;15000,1800,IF((C13+R13)&gt;15000,1800,((C13+R13)*0.12))),)</f>
        <v>0</v>
      </c>
      <c r="N13" s="59" t="n">
        <f aca="false">ROUND(IF(L13&gt;12499.99,183,IF(L13&gt;9999.99,127,IF(L13&gt;7499.99,85,IF(L13&gt;4999.99,39,IF(L13&gt;3499.99,17,0))))),0)</f>
        <v>0</v>
      </c>
      <c r="O13" s="59" t="n">
        <v>0</v>
      </c>
      <c r="P13" s="59" t="n">
        <v>0</v>
      </c>
      <c r="Q13" s="63" t="n">
        <f aca="false">+L13-M13-N13-O13-P13</f>
        <v>0</v>
      </c>
      <c r="R13" s="69"/>
    </row>
    <row r="14" customFormat="false" ht="14.25" hidden="false" customHeight="false" outlineLevel="0" collapsed="false">
      <c r="A14" s="65" t="n">
        <v>43466</v>
      </c>
      <c r="B14" s="58" t="n">
        <v>31</v>
      </c>
      <c r="C14" s="66"/>
      <c r="D14" s="59" t="n">
        <f aca="false">ROUND(C14*0.5,0)</f>
        <v>0</v>
      </c>
      <c r="E14" s="59"/>
      <c r="F14" s="59"/>
      <c r="G14" s="59" t="n">
        <f aca="false">R14-D14</f>
        <v>0</v>
      </c>
      <c r="H14" s="59"/>
      <c r="I14" s="67"/>
      <c r="J14" s="67"/>
      <c r="K14" s="67"/>
      <c r="L14" s="61" t="n">
        <f aca="false">SUM(C14:G14)</f>
        <v>0</v>
      </c>
      <c r="M14" s="68" t="n">
        <f aca="false">ROUND(IF(C14&gt;15000,1800,IF((C14+R14)&gt;15000,1800,((C14+R14)*0.12))),)</f>
        <v>0</v>
      </c>
      <c r="N14" s="59" t="n">
        <f aca="false">ROUND(IF(L14&gt;12499.99,183,IF(L14&gt;9999.99,127,IF(L14&gt;7499.99,85,IF(L14&gt;4999.99,39,IF(L14&gt;3499.99,17,0))))),0)</f>
        <v>0</v>
      </c>
      <c r="O14" s="59" t="n">
        <v>0</v>
      </c>
      <c r="P14" s="59" t="n">
        <v>0</v>
      </c>
      <c r="Q14" s="63" t="n">
        <f aca="false">+L14-M14-N14-O14-P14</f>
        <v>0</v>
      </c>
      <c r="R14" s="69"/>
    </row>
    <row r="15" customFormat="false" ht="14.25" hidden="false" customHeight="false" outlineLevel="0" collapsed="false">
      <c r="A15" s="65" t="n">
        <v>43497</v>
      </c>
      <c r="B15" s="58" t="n">
        <v>28</v>
      </c>
      <c r="C15" s="66"/>
      <c r="D15" s="59" t="n">
        <f aca="false">ROUND(C15*0.5,0)</f>
        <v>0</v>
      </c>
      <c r="E15" s="59"/>
      <c r="F15" s="59"/>
      <c r="G15" s="59" t="n">
        <f aca="false">R15-D15</f>
        <v>0</v>
      </c>
      <c r="H15" s="59"/>
      <c r="I15" s="67"/>
      <c r="J15" s="67"/>
      <c r="K15" s="67"/>
      <c r="L15" s="61" t="n">
        <f aca="false">SUM(C15:G15)</f>
        <v>0</v>
      </c>
      <c r="M15" s="68" t="n">
        <f aca="false">ROUND(IF(C15&gt;15000,1800,IF((C15+R15)&gt;15000,1800,((C15+R15)*0.12))),)</f>
        <v>0</v>
      </c>
      <c r="N15" s="59" t="n">
        <f aca="false">ROUND(IF(L15&gt;12499.99,183,IF(L15&gt;9999.99,127,IF(L15&gt;7499.99,85,IF(L15&gt;4999.99,39,IF(L15&gt;3499.99,17,0))))),0)</f>
        <v>0</v>
      </c>
      <c r="O15" s="59" t="n">
        <v>0</v>
      </c>
      <c r="P15" s="59" t="n">
        <v>0</v>
      </c>
      <c r="Q15" s="63" t="n">
        <f aca="false">+L15-M15-N15-O15-P15</f>
        <v>0</v>
      </c>
      <c r="R15" s="69"/>
    </row>
    <row r="16" customFormat="false" ht="14.25" hidden="false" customHeight="false" outlineLevel="0" collapsed="false">
      <c r="A16" s="65" t="n">
        <v>43525</v>
      </c>
      <c r="B16" s="58" t="n">
        <v>31</v>
      </c>
      <c r="C16" s="66"/>
      <c r="D16" s="59" t="n">
        <f aca="false">ROUND(C16*0.5,0)</f>
        <v>0</v>
      </c>
      <c r="E16" s="59"/>
      <c r="F16" s="59"/>
      <c r="G16" s="59" t="n">
        <f aca="false">R16-D16</f>
        <v>0</v>
      </c>
      <c r="H16" s="59"/>
      <c r="I16" s="67"/>
      <c r="J16" s="67"/>
      <c r="K16" s="67"/>
      <c r="L16" s="61" t="n">
        <f aca="false">SUM(C16:G16)</f>
        <v>0</v>
      </c>
      <c r="M16" s="68" t="n">
        <f aca="false">ROUND(IF(C16&gt;15000,1800,IF((C16+R16)&gt;15000,1800,((C16+R16)*0.12))),)</f>
        <v>0</v>
      </c>
      <c r="N16" s="59" t="n">
        <f aca="false">ROUND(IF(L16&gt;12499.99,183,IF(L16&gt;9999.99,127,IF(L16&gt;7499.99,85,IF(L16&gt;4999.99,39,IF(L16&gt;3499.99,17,0))))),0)</f>
        <v>0</v>
      </c>
      <c r="O16" s="59" t="n">
        <v>0</v>
      </c>
      <c r="P16" s="59" t="n">
        <v>0</v>
      </c>
      <c r="Q16" s="63" t="n">
        <f aca="false">+L16-M16-N16-O16-P16</f>
        <v>0</v>
      </c>
      <c r="R16" s="69"/>
    </row>
    <row r="17" customFormat="false" ht="15" hidden="false" customHeight="false" outlineLevel="0" collapsed="false">
      <c r="A17" s="70"/>
      <c r="B17" s="58"/>
      <c r="C17" s="59"/>
      <c r="D17" s="59"/>
      <c r="E17" s="59"/>
      <c r="F17" s="59"/>
      <c r="G17" s="59"/>
      <c r="H17" s="59"/>
      <c r="I17" s="59"/>
      <c r="J17" s="59"/>
      <c r="K17" s="59"/>
      <c r="L17" s="61"/>
      <c r="M17" s="71" t="n">
        <f aca="false">ROUND(IF(C17&gt;15000,1800,IF((C17+R17)&gt;15000,1800,((C17+R17)*0.12))),)</f>
        <v>0</v>
      </c>
      <c r="N17" s="59" t="n">
        <f aca="false">IF(L17&gt;12499.99,135,IF(L17&gt;9999.99,97.5,IF(L17&gt;7499.99,65,IF(L17&gt;4999.99,31.33,IF(L17&gt;3499.99,12.5,0)))))</f>
        <v>0</v>
      </c>
      <c r="O17" s="59"/>
      <c r="P17" s="59"/>
      <c r="Q17" s="63" t="n">
        <f aca="false">+L17-M17-N17-O17-P17</f>
        <v>0</v>
      </c>
      <c r="R17" s="64"/>
    </row>
    <row r="18" customFormat="false" ht="13.5" hidden="false" customHeight="false" outlineLevel="0" collapsed="false">
      <c r="A18" s="72" t="s">
        <v>123</v>
      </c>
      <c r="B18" s="73" t="n">
        <f aca="false">SUM(B4:B17)</f>
        <v>365</v>
      </c>
      <c r="C18" s="74" t="n">
        <f aca="false">SUM(C4:C17)</f>
        <v>58010</v>
      </c>
      <c r="D18" s="74" t="n">
        <f aca="false">SUM(D4:D17)</f>
        <v>29005</v>
      </c>
      <c r="E18" s="74" t="n">
        <f aca="false">SUM(E4:E17)</f>
        <v>0</v>
      </c>
      <c r="F18" s="74" t="n">
        <f aca="false">SUM(F4:F17)</f>
        <v>25000</v>
      </c>
      <c r="G18" s="73" t="n">
        <f aca="false">SUM(G4:G17)</f>
        <v>22800</v>
      </c>
      <c r="H18" s="74"/>
      <c r="I18" s="74" t="n">
        <f aca="false">SUM(I4:I17)</f>
        <v>7250</v>
      </c>
      <c r="J18" s="74" t="n">
        <f aca="false">SUM(J4:J17)</f>
        <v>0</v>
      </c>
      <c r="K18" s="74" t="n">
        <f aca="false">SUM(K4:K17)</f>
        <v>0</v>
      </c>
      <c r="L18" s="74" t="n">
        <f aca="false">SUM(L4:L17)</f>
        <v>134815</v>
      </c>
      <c r="M18" s="75" t="n">
        <f aca="false">SUM(M4:M17)</f>
        <v>6960</v>
      </c>
      <c r="N18" s="73" t="n">
        <f aca="false">SUM(N4:N17)</f>
        <v>915</v>
      </c>
      <c r="O18" s="73" t="n">
        <f aca="false">SUM(O4:O17)</f>
        <v>0</v>
      </c>
      <c r="P18" s="73" t="n">
        <f aca="false">SUM(P4:P17)</f>
        <v>0</v>
      </c>
      <c r="Q18" s="73" t="n">
        <f aca="false">SUM(Q4:Q17)</f>
        <v>126940</v>
      </c>
      <c r="R18" s="73" t="n">
        <f aca="false">SUM(R4:R17)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6"/>
  <sheetViews>
    <sheetView windowProtection="false" showFormulas="false" showGridLines="true" showRowColHeaders="true" showZeros="true" rightToLeft="false" tabSelected="false" showOutlineSymbols="true" defaultGridColor="true" view="pageBreakPreview" topLeftCell="A58" colorId="64" zoomScale="110" zoomScaleNormal="100" zoomScalePageLayoutView="110" workbookViewId="0">
      <selection pane="topLeft" activeCell="F13" activeCellId="0" sqref="F13"/>
    </sheetView>
  </sheetViews>
  <sheetFormatPr defaultRowHeight="11.25"/>
  <cols>
    <col collapsed="false" hidden="false" max="1" min="1" style="76" width="6.47959183673469"/>
    <col collapsed="false" hidden="false" max="2" min="2" style="76" width="10.2602040816327"/>
    <col collapsed="false" hidden="false" max="3" min="3" style="76" width="9.71938775510204"/>
    <col collapsed="false" hidden="false" max="4" min="4" style="76" width="22.9489795918367"/>
    <col collapsed="false" hidden="false" max="5" min="5" style="76" width="14.8469387755102"/>
    <col collapsed="false" hidden="false" max="6" min="6" style="76" width="21.1938775510204"/>
    <col collapsed="false" hidden="false" max="7" min="7" style="76" width="12.9591836734694"/>
    <col collapsed="false" hidden="false" max="8" min="8" style="76" width="9.31632653061224"/>
    <col collapsed="false" hidden="false" max="10" min="9" style="76" width="9.71938775510204"/>
    <col collapsed="false" hidden="false" max="11" min="11" style="76" width="10.1224489795918"/>
    <col collapsed="false" hidden="false" max="16" min="12" style="76" width="8.36734693877551"/>
    <col collapsed="false" hidden="false" max="18" min="17" style="76" width="9.98979591836735"/>
    <col collapsed="false" hidden="false" max="19" min="19" style="76" width="10.6632653061225"/>
    <col collapsed="false" hidden="false" max="20" min="20" style="76" width="8.36734693877551"/>
    <col collapsed="false" hidden="false" max="22" min="21" style="76" width="9.98979591836735"/>
    <col collapsed="false" hidden="false" max="23" min="23" style="76" width="4.18367346938776"/>
    <col collapsed="false" hidden="false" max="1025" min="24" style="76" width="8.36734693877551"/>
  </cols>
  <sheetData>
    <row r="1" s="78" customFormat="true" ht="11.25" hidden="false" customHeight="false" outlineLevel="0" collapsed="false">
      <c r="A1" s="77" t="s">
        <v>124</v>
      </c>
      <c r="B1" s="77"/>
      <c r="C1" s="77"/>
      <c r="D1" s="77"/>
      <c r="E1" s="77"/>
      <c r="F1" s="77"/>
      <c r="G1" s="77"/>
    </row>
    <row r="2" customFormat="false" ht="11.25" hidden="false" customHeight="false" outlineLevel="0" collapsed="false">
      <c r="A2" s="79"/>
      <c r="B2" s="80"/>
      <c r="C2" s="80"/>
      <c r="D2" s="80"/>
      <c r="E2" s="80"/>
      <c r="F2" s="80"/>
      <c r="G2" s="81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1.25" hidden="false" customHeight="false" outlineLevel="0" collapsed="false">
      <c r="A3" s="82" t="s">
        <v>125</v>
      </c>
      <c r="B3" s="82"/>
      <c r="C3" s="82"/>
      <c r="D3" s="82"/>
      <c r="E3" s="82"/>
      <c r="F3" s="82"/>
      <c r="G3" s="83" t="n">
        <v>1</v>
      </c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1.25" hidden="false" customHeight="false" outlineLevel="0" collapsed="false">
      <c r="A4" s="79"/>
      <c r="B4" s="80"/>
      <c r="C4" s="80"/>
      <c r="D4" s="80"/>
      <c r="E4" s="80"/>
      <c r="F4" s="80"/>
      <c r="G4" s="81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1.25" hidden="false" customHeight="false" outlineLevel="0" collapsed="false">
      <c r="A5" s="84" t="s">
        <v>126</v>
      </c>
      <c r="B5" s="85"/>
      <c r="C5" s="85"/>
      <c r="D5" s="85"/>
      <c r="E5" s="85"/>
      <c r="F5" s="85"/>
      <c r="G5" s="86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1.25" hidden="false" customHeight="false" outlineLevel="0" collapsed="false">
      <c r="A6" s="87"/>
      <c r="B6" s="88" t="s">
        <v>127</v>
      </c>
      <c r="C6" s="88"/>
      <c r="D6" s="88"/>
      <c r="E6" s="88"/>
      <c r="F6" s="89" t="s">
        <v>70</v>
      </c>
      <c r="G6" s="90" t="s">
        <v>70</v>
      </c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1.25" hidden="false" customHeight="false" outlineLevel="0" collapsed="false">
      <c r="A7" s="91"/>
      <c r="B7" s="92" t="s">
        <v>128</v>
      </c>
      <c r="C7" s="92"/>
      <c r="D7" s="92"/>
      <c r="E7" s="92"/>
      <c r="F7" s="93" t="n">
        <f aca="false">+'Salary breakup'!C18</f>
        <v>58010</v>
      </c>
      <c r="G7" s="81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1.25" hidden="false" customHeight="false" outlineLevel="0" collapsed="false">
      <c r="A8" s="91"/>
      <c r="B8" s="92" t="s">
        <v>111</v>
      </c>
      <c r="C8" s="92"/>
      <c r="D8" s="92"/>
      <c r="E8" s="92"/>
      <c r="F8" s="93" t="n">
        <f aca="false">+'Salary breakup'!D18</f>
        <v>29005</v>
      </c>
      <c r="G8" s="81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1.25" hidden="true" customHeight="false" outlineLevel="0" collapsed="false">
      <c r="A9" s="91"/>
      <c r="B9" s="92" t="s">
        <v>129</v>
      </c>
      <c r="C9" s="92"/>
      <c r="D9" s="92"/>
      <c r="E9" s="92"/>
      <c r="F9" s="93" t="n">
        <f aca="false">+'Salary breakup'!E18</f>
        <v>0</v>
      </c>
      <c r="G9" s="81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1.25" hidden="false" customHeight="false" outlineLevel="0" collapsed="false">
      <c r="A10" s="91"/>
      <c r="B10" s="92" t="s">
        <v>130</v>
      </c>
      <c r="C10" s="92"/>
      <c r="D10" s="92"/>
      <c r="E10" s="92"/>
      <c r="F10" s="93" t="n">
        <f aca="false">'Salary breakup'!F18</f>
        <v>25000</v>
      </c>
      <c r="G10" s="81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1.25" hidden="false" customHeight="false" outlineLevel="0" collapsed="false">
      <c r="A11" s="91"/>
      <c r="B11" s="92" t="s">
        <v>122</v>
      </c>
      <c r="C11" s="92"/>
      <c r="D11" s="92"/>
      <c r="E11" s="92"/>
      <c r="F11" s="93" t="n">
        <f aca="false">+'Salary breakup'!G18</f>
        <v>22800</v>
      </c>
      <c r="G11" s="81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1.25" hidden="true" customHeight="false" outlineLevel="0" collapsed="false">
      <c r="A12" s="91"/>
      <c r="B12" s="92" t="s">
        <v>131</v>
      </c>
      <c r="C12" s="92"/>
      <c r="D12" s="92"/>
      <c r="E12" s="92"/>
      <c r="F12" s="93" t="n">
        <f aca="false">'Salary breakup'!H18</f>
        <v>0</v>
      </c>
      <c r="G12" s="81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1.25" hidden="false" customHeight="false" outlineLevel="0" collapsed="false">
      <c r="A13" s="91"/>
      <c r="B13" s="92" t="s">
        <v>132</v>
      </c>
      <c r="C13" s="92"/>
      <c r="D13" s="92"/>
      <c r="E13" s="92"/>
      <c r="F13" s="93"/>
      <c r="G13" s="81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1.25" hidden="false" customHeight="false" outlineLevel="0" collapsed="false">
      <c r="A14" s="91"/>
      <c r="B14" s="92"/>
      <c r="C14" s="92"/>
      <c r="D14" s="92"/>
      <c r="E14" s="92"/>
      <c r="F14" s="93"/>
      <c r="G14" s="81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1.25" hidden="false" customHeight="false" outlineLevel="0" collapsed="false">
      <c r="A15" s="91"/>
      <c r="B15" s="92"/>
      <c r="C15" s="92"/>
      <c r="D15" s="92"/>
      <c r="E15" s="92"/>
      <c r="F15" s="93"/>
      <c r="G15" s="81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1.25" hidden="false" customHeight="false" outlineLevel="0" collapsed="false">
      <c r="A16" s="91"/>
      <c r="B16" s="94" t="s">
        <v>133</v>
      </c>
      <c r="C16" s="94"/>
      <c r="D16" s="94"/>
      <c r="E16" s="94"/>
      <c r="F16" s="93"/>
      <c r="G16" s="95" t="n">
        <f aca="false">SUM(F7:F15)</f>
        <v>134815</v>
      </c>
      <c r="H16" s="96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1.25" hidden="false" customHeight="false" outlineLevel="0" collapsed="false">
      <c r="A17" s="91"/>
      <c r="B17" s="80"/>
      <c r="C17" s="80"/>
      <c r="D17" s="80"/>
      <c r="E17" s="80"/>
      <c r="F17" s="91"/>
      <c r="G17" s="81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1.25" hidden="false" customHeight="false" outlineLevel="0" collapsed="false">
      <c r="A18" s="91"/>
      <c r="B18" s="97" t="s">
        <v>134</v>
      </c>
      <c r="C18" s="97"/>
      <c r="D18" s="97"/>
      <c r="E18" s="97"/>
      <c r="F18" s="91"/>
      <c r="G18" s="81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1.25" hidden="false" customHeight="false" outlineLevel="0" collapsed="false">
      <c r="A19" s="91"/>
      <c r="B19" s="80"/>
      <c r="C19" s="80"/>
      <c r="D19" s="80"/>
      <c r="E19" s="80"/>
      <c r="F19" s="91"/>
      <c r="G19" s="81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1.25" hidden="false" customHeight="false" outlineLevel="0" collapsed="false">
      <c r="A20" s="91" t="n">
        <v>1</v>
      </c>
      <c r="B20" s="98" t="s">
        <v>111</v>
      </c>
      <c r="C20" s="98"/>
      <c r="D20" s="98"/>
      <c r="E20" s="98"/>
      <c r="F20" s="91"/>
      <c r="G20" s="81"/>
      <c r="H20" s="8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1.25" hidden="false" customHeight="false" outlineLevel="0" collapsed="false">
      <c r="A21" s="91"/>
      <c r="B21" s="99"/>
      <c r="C21" s="100"/>
      <c r="D21" s="100"/>
      <c r="E21" s="101"/>
      <c r="F21" s="102"/>
      <c r="G21" s="81"/>
      <c r="H21" s="8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1.25" hidden="false" customHeight="false" outlineLevel="0" collapsed="false">
      <c r="A22" s="91"/>
      <c r="B22" s="103" t="n">
        <v>1</v>
      </c>
      <c r="C22" s="100" t="s">
        <v>135</v>
      </c>
      <c r="D22" s="100"/>
      <c r="E22" s="101"/>
      <c r="F22" s="93" t="n">
        <f aca="false">+'Salary breakup'!D18</f>
        <v>29005</v>
      </c>
      <c r="G22" s="81"/>
      <c r="H22" s="8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1.25" hidden="false" customHeight="false" outlineLevel="0" collapsed="false">
      <c r="A23" s="91"/>
      <c r="B23" s="103" t="n">
        <v>2</v>
      </c>
      <c r="C23" s="100" t="s">
        <v>136</v>
      </c>
      <c r="D23" s="100"/>
      <c r="E23" s="104" t="n">
        <f aca="false">IF(G3=1,0.5, 0.4)</f>
        <v>0.5</v>
      </c>
      <c r="F23" s="93" t="n">
        <f aca="false">+'Salary breakup'!C18*E23</f>
        <v>29005</v>
      </c>
      <c r="G23" s="81"/>
      <c r="H23" s="8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1.25" hidden="false" customHeight="false" outlineLevel="0" collapsed="false">
      <c r="A24" s="91"/>
      <c r="B24" s="103" t="n">
        <v>3</v>
      </c>
      <c r="C24" s="105" t="s">
        <v>137</v>
      </c>
      <c r="D24" s="105"/>
      <c r="E24" s="101" t="n">
        <f aca="false">ROUND(('Self declaration'!I22*12)*'Salary breakup'!B18/365,0)</f>
        <v>96000</v>
      </c>
      <c r="F24" s="93"/>
      <c r="G24" s="81"/>
      <c r="H24" s="8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1.25" hidden="false" customHeight="false" outlineLevel="0" collapsed="false">
      <c r="A25" s="91"/>
      <c r="B25" s="103"/>
      <c r="C25" s="100" t="s">
        <v>138</v>
      </c>
      <c r="D25" s="100"/>
      <c r="E25" s="101" t="n">
        <f aca="false">+'Salary breakup'!C18*0.1</f>
        <v>5801</v>
      </c>
      <c r="F25" s="93" t="n">
        <f aca="false">+E24-E25</f>
        <v>90199</v>
      </c>
      <c r="G25" s="81"/>
      <c r="H25" s="8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1.25" hidden="false" customHeight="false" outlineLevel="0" collapsed="false">
      <c r="A26" s="91"/>
      <c r="B26" s="103"/>
      <c r="C26" s="106" t="s">
        <v>139</v>
      </c>
      <c r="D26" s="106"/>
      <c r="E26" s="101"/>
      <c r="F26" s="93" t="n">
        <f aca="false">IF(MIN(F25,F23,F22)&gt;0,MIN(F22,F23,F25),0)</f>
        <v>29005</v>
      </c>
      <c r="G26" s="81"/>
      <c r="H26" s="8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1.25" hidden="false" customHeight="false" outlineLevel="0" collapsed="false">
      <c r="A27" s="91" t="n">
        <v>2</v>
      </c>
      <c r="B27" s="98" t="s">
        <v>140</v>
      </c>
      <c r="C27" s="98"/>
      <c r="D27" s="98"/>
      <c r="E27" s="98"/>
      <c r="F27" s="107" t="n">
        <f aca="false">ROUND(40000/365*('Salary breakup'!B18),)</f>
        <v>40000</v>
      </c>
      <c r="G27" s="81"/>
      <c r="H27" s="80"/>
      <c r="I27" s="108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1.25" hidden="false" customHeight="false" outlineLevel="0" collapsed="false">
      <c r="A28" s="91" t="n">
        <v>4</v>
      </c>
      <c r="B28" s="98" t="s">
        <v>141</v>
      </c>
      <c r="C28" s="98"/>
      <c r="D28" s="98"/>
      <c r="E28" s="98"/>
      <c r="F28" s="93"/>
      <c r="G28" s="81"/>
      <c r="H28" s="8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1.25" hidden="false" customHeight="false" outlineLevel="0" collapsed="false">
      <c r="A29" s="91"/>
      <c r="B29" s="80"/>
      <c r="C29" s="80"/>
      <c r="D29" s="80"/>
      <c r="E29" s="80"/>
      <c r="F29" s="109"/>
      <c r="G29" s="81"/>
      <c r="H29" s="8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2" hidden="false" customHeight="false" outlineLevel="0" collapsed="false">
      <c r="A30" s="91"/>
      <c r="B30" s="110" t="s">
        <v>142</v>
      </c>
      <c r="C30" s="110"/>
      <c r="D30" s="110"/>
      <c r="E30" s="110"/>
      <c r="F30" s="109"/>
      <c r="G30" s="111" t="n">
        <f aca="false">SUM(F26:F28)</f>
        <v>69005</v>
      </c>
      <c r="H30" s="8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2" hidden="false" customHeight="false" outlineLevel="0" collapsed="false">
      <c r="A31" s="112"/>
      <c r="B31" s="113" t="s">
        <v>68</v>
      </c>
      <c r="C31" s="113"/>
      <c r="D31" s="114" t="s">
        <v>113</v>
      </c>
      <c r="E31" s="115" t="n">
        <f aca="false">SUM('Self declaration'!I55:J55)</f>
        <v>0</v>
      </c>
      <c r="F31" s="116" t="n">
        <f aca="false">'Salary breakup'!I18</f>
        <v>7250</v>
      </c>
      <c r="G31" s="103" t="n">
        <f aca="false">MIN(E31:F31)</f>
        <v>0</v>
      </c>
      <c r="H31" s="8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2" hidden="false" customHeight="false" outlineLevel="0" collapsed="false">
      <c r="A32" s="112"/>
      <c r="B32" s="113"/>
      <c r="C32" s="113"/>
      <c r="D32" s="114" t="s">
        <v>143</v>
      </c>
      <c r="E32" s="117" t="n">
        <f aca="false">SUM('Self declaration'!I56:J56)</f>
        <v>0</v>
      </c>
      <c r="F32" s="93" t="n">
        <f aca="false">'Salary breakup'!J18</f>
        <v>0</v>
      </c>
      <c r="G32" s="103" t="n">
        <f aca="false">MIN(E32:F32)</f>
        <v>0</v>
      </c>
      <c r="H32" s="8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" hidden="false" customHeight="false" outlineLevel="0" collapsed="false">
      <c r="A33" s="112"/>
      <c r="B33" s="113"/>
      <c r="C33" s="113"/>
      <c r="D33" s="114" t="s">
        <v>144</v>
      </c>
      <c r="E33" s="118" t="n">
        <f aca="false">SUM('Self declaration'!I57:J57)</f>
        <v>0</v>
      </c>
      <c r="F33" s="119" t="n">
        <f aca="false">'Salary breakup'!K18</f>
        <v>0</v>
      </c>
      <c r="G33" s="103" t="n">
        <f aca="false">MIN(E33:F33)</f>
        <v>0</v>
      </c>
      <c r="H33" s="8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1.25" hidden="false" customHeight="false" outlineLevel="0" collapsed="false">
      <c r="A34" s="91"/>
      <c r="B34" s="120" t="s">
        <v>145</v>
      </c>
      <c r="C34" s="120"/>
      <c r="D34" s="120"/>
      <c r="E34" s="120"/>
      <c r="F34" s="91"/>
      <c r="G34" s="121" t="n">
        <f aca="false">+'Salary breakup'!N18</f>
        <v>915</v>
      </c>
      <c r="H34" s="8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1.25" hidden="false" customHeight="false" outlineLevel="0" collapsed="false">
      <c r="A35" s="91"/>
      <c r="B35" s="98" t="s">
        <v>146</v>
      </c>
      <c r="C35" s="98"/>
      <c r="D35" s="98"/>
      <c r="E35" s="98"/>
      <c r="F35" s="91"/>
      <c r="G35" s="95" t="n">
        <f aca="false">+G16-G30-G31-G32-G33-G34</f>
        <v>64895</v>
      </c>
      <c r="H35" s="8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1.25" hidden="false" customHeight="false" outlineLevel="0" collapsed="false">
      <c r="A36" s="91"/>
      <c r="B36" s="80"/>
      <c r="C36" s="80"/>
      <c r="D36" s="80"/>
      <c r="E36" s="80"/>
      <c r="F36" s="91"/>
      <c r="G36" s="81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1.25" hidden="false" customHeight="false" outlineLevel="0" collapsed="false">
      <c r="A37" s="122"/>
      <c r="B37" s="98" t="s">
        <v>147</v>
      </c>
      <c r="C37" s="98"/>
      <c r="D37" s="98"/>
      <c r="E37" s="98"/>
      <c r="F37" s="91"/>
      <c r="G37" s="123" t="n">
        <f aca="false">-'Self declaration'!I75</f>
        <v>0</v>
      </c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1.25" hidden="false" customHeight="false" outlineLevel="0" collapsed="false">
      <c r="A38" s="91"/>
      <c r="B38" s="80"/>
      <c r="C38" s="80"/>
      <c r="D38" s="80"/>
      <c r="E38" s="80"/>
      <c r="F38" s="91"/>
      <c r="G38" s="81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1.25" hidden="false" customHeight="false" outlineLevel="0" collapsed="false">
      <c r="A39" s="91"/>
      <c r="B39" s="98" t="s">
        <v>148</v>
      </c>
      <c r="C39" s="98"/>
      <c r="D39" s="98"/>
      <c r="E39" s="98"/>
      <c r="F39" s="124"/>
      <c r="G39" s="95" t="n">
        <f aca="false">+G37+G35</f>
        <v>64895</v>
      </c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1.25" hidden="false" customHeight="false" outlineLevel="0" collapsed="false">
      <c r="A40" s="91"/>
      <c r="B40" s="80"/>
      <c r="C40" s="80"/>
      <c r="D40" s="80"/>
      <c r="E40" s="80"/>
      <c r="F40" s="91"/>
      <c r="G40" s="81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1.25" hidden="false" customHeight="false" outlineLevel="0" collapsed="false">
      <c r="A41" s="91"/>
      <c r="B41" s="110" t="s">
        <v>149</v>
      </c>
      <c r="C41" s="110"/>
      <c r="D41" s="110"/>
      <c r="E41" s="110"/>
      <c r="F41" s="91"/>
      <c r="G41" s="81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1.25" hidden="false" customHeight="false" outlineLevel="0" collapsed="false">
      <c r="A42" s="91"/>
      <c r="B42" s="99" t="s">
        <v>150</v>
      </c>
      <c r="C42" s="125" t="s">
        <v>69</v>
      </c>
      <c r="D42" s="125"/>
      <c r="E42" s="126" t="s">
        <v>151</v>
      </c>
      <c r="F42" s="107" t="s">
        <v>152</v>
      </c>
      <c r="G42" s="95" t="s">
        <v>153</v>
      </c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1.25" hidden="false" customHeight="false" outlineLevel="0" collapsed="false">
      <c r="A43" s="91"/>
      <c r="B43" s="103"/>
      <c r="C43" s="105"/>
      <c r="D43" s="105"/>
      <c r="E43" s="101" t="s">
        <v>154</v>
      </c>
      <c r="F43" s="93"/>
      <c r="G43" s="123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1.25" hidden="false" customHeight="false" outlineLevel="0" collapsed="false">
      <c r="A44" s="91"/>
      <c r="B44" s="103" t="s">
        <v>155</v>
      </c>
      <c r="C44" s="127" t="s">
        <v>156</v>
      </c>
      <c r="D44" s="127"/>
      <c r="E44" s="101" t="n">
        <f aca="false">SUM('Self declaration'!I50:J51)</f>
        <v>0</v>
      </c>
      <c r="F44" s="93" t="n">
        <v>25000</v>
      </c>
      <c r="G44" s="123" t="n">
        <f aca="false">MIN(E44:F44)</f>
        <v>0</v>
      </c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1.25" hidden="false" customHeight="false" outlineLevel="0" collapsed="false">
      <c r="A45" s="91"/>
      <c r="B45" s="103" t="s">
        <v>80</v>
      </c>
      <c r="C45" s="127" t="s">
        <v>157</v>
      </c>
      <c r="D45" s="127"/>
      <c r="E45" s="101" t="n">
        <f aca="false">SUM('Self declaration'!I64:J64)</f>
        <v>0</v>
      </c>
      <c r="F45" s="93"/>
      <c r="G45" s="123" t="n">
        <f aca="false">MIN(E45:F45)</f>
        <v>0</v>
      </c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1.25" hidden="false" customHeight="false" outlineLevel="0" collapsed="false">
      <c r="A46" s="91"/>
      <c r="B46" s="103" t="s">
        <v>158</v>
      </c>
      <c r="C46" s="127" t="s">
        <v>159</v>
      </c>
      <c r="D46" s="127"/>
      <c r="E46" s="101" t="n">
        <f aca="false">SUM('Self declaration'!I62:J62)</f>
        <v>0</v>
      </c>
      <c r="F46" s="93"/>
      <c r="G46" s="123" t="n">
        <f aca="false">MIN(E46:F46)</f>
        <v>0</v>
      </c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1.25" hidden="false" customHeight="false" outlineLevel="0" collapsed="false">
      <c r="A47" s="91"/>
      <c r="B47" s="103" t="s">
        <v>82</v>
      </c>
      <c r="C47" s="127" t="s">
        <v>81</v>
      </c>
      <c r="D47" s="127"/>
      <c r="E47" s="101" t="n">
        <f aca="false">SUM('Self declaration'!I65:J65)</f>
        <v>0</v>
      </c>
      <c r="F47" s="93"/>
      <c r="G47" s="123" t="n">
        <f aca="false">MIN(E47:F47)</f>
        <v>0</v>
      </c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1.25" hidden="false" customHeight="false" outlineLevel="0" collapsed="false">
      <c r="A48" s="91"/>
      <c r="B48" s="103" t="s">
        <v>78</v>
      </c>
      <c r="C48" s="127" t="s">
        <v>77</v>
      </c>
      <c r="D48" s="127"/>
      <c r="E48" s="101" t="n">
        <f aca="false">SUM('Self declaration'!I63:J63)</f>
        <v>0</v>
      </c>
      <c r="F48" s="93"/>
      <c r="G48" s="123" t="n">
        <f aca="false">MIN(E48:F48)</f>
        <v>0</v>
      </c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1.25" hidden="false" customHeight="false" outlineLevel="0" collapsed="false">
      <c r="A49" s="91"/>
      <c r="B49" s="103" t="s">
        <v>84</v>
      </c>
      <c r="C49" s="127" t="s">
        <v>160</v>
      </c>
      <c r="D49" s="127"/>
      <c r="E49" s="101" t="n">
        <f aca="false">SUM('Self declaration'!I66:J66)</f>
        <v>50000</v>
      </c>
      <c r="F49" s="93"/>
      <c r="G49" s="123" t="n">
        <f aca="false">MIN(E49:F49)</f>
        <v>50000</v>
      </c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1.25" hidden="false" customHeight="false" outlineLevel="0" collapsed="false">
      <c r="A50" s="91"/>
      <c r="B50" s="103" t="s">
        <v>161</v>
      </c>
      <c r="C50" s="127" t="s">
        <v>162</v>
      </c>
      <c r="D50" s="127"/>
      <c r="E50" s="101" t="n">
        <f aca="false">SUM('Self declaration'!I36:J36)</f>
        <v>0</v>
      </c>
      <c r="F50" s="93"/>
      <c r="G50" s="123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1.25" hidden="false" customHeight="false" outlineLevel="0" collapsed="false">
      <c r="A51" s="91"/>
      <c r="B51" s="103" t="s">
        <v>161</v>
      </c>
      <c r="C51" s="127" t="s">
        <v>163</v>
      </c>
      <c r="D51" s="127"/>
      <c r="E51" s="101" t="n">
        <f aca="false">+'Salary breakup'!M18</f>
        <v>6960</v>
      </c>
      <c r="F51" s="93"/>
      <c r="G51" s="123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1.25" hidden="false" customHeight="false" outlineLevel="0" collapsed="false">
      <c r="A52" s="91"/>
      <c r="B52" s="103" t="s">
        <v>161</v>
      </c>
      <c r="C52" s="127" t="s">
        <v>164</v>
      </c>
      <c r="D52" s="127"/>
      <c r="E52" s="101" t="n">
        <f aca="false">SUM('Self declaration'!I38:J38)</f>
        <v>0</v>
      </c>
      <c r="F52" s="93"/>
      <c r="G52" s="123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1.25" hidden="false" customHeight="false" outlineLevel="0" collapsed="false">
      <c r="A53" s="91"/>
      <c r="B53" s="103" t="s">
        <v>161</v>
      </c>
      <c r="C53" s="127" t="s">
        <v>165</v>
      </c>
      <c r="D53" s="127"/>
      <c r="E53" s="101" t="n">
        <f aca="false">+'Self declaration'!I40+'Self declaration'!I42+'Self declaration'!I43+'Self declaration'!I44+'Self declaration'!I45</f>
        <v>0</v>
      </c>
      <c r="F53" s="93"/>
      <c r="G53" s="123"/>
      <c r="H53" s="0"/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1.25" hidden="false" customHeight="false" outlineLevel="0" collapsed="false">
      <c r="A54" s="91"/>
      <c r="B54" s="103" t="s">
        <v>161</v>
      </c>
      <c r="C54" s="127" t="s">
        <v>166</v>
      </c>
      <c r="D54" s="127"/>
      <c r="E54" s="101" t="n">
        <f aca="false">SUM('Self declaration'!I39:J39)</f>
        <v>0</v>
      </c>
      <c r="F54" s="93"/>
      <c r="G54" s="123"/>
      <c r="H54" s="0"/>
      <c r="I54" s="0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1.25" hidden="false" customHeight="false" outlineLevel="0" collapsed="false">
      <c r="A55" s="91"/>
      <c r="B55" s="103" t="s">
        <v>161</v>
      </c>
      <c r="C55" s="127" t="s">
        <v>167</v>
      </c>
      <c r="D55" s="127"/>
      <c r="E55" s="101" t="n">
        <f aca="false">+'Self declaration'!I37</f>
        <v>100000</v>
      </c>
      <c r="F55" s="93"/>
      <c r="G55" s="123"/>
      <c r="H55" s="0"/>
      <c r="I55" s="0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1.25" hidden="false" customHeight="false" outlineLevel="0" collapsed="false">
      <c r="A56" s="91"/>
      <c r="B56" s="103"/>
      <c r="C56" s="105"/>
      <c r="D56" s="105" t="s">
        <v>123</v>
      </c>
      <c r="E56" s="101" t="n">
        <f aca="false">SUM(E50:E55)</f>
        <v>106960</v>
      </c>
      <c r="F56" s="93" t="n">
        <v>150000</v>
      </c>
      <c r="G56" s="123" t="n">
        <f aca="false">MIN(E56:F56)</f>
        <v>106960</v>
      </c>
      <c r="H56" s="0"/>
      <c r="I56" s="0"/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1.25" hidden="false" customHeight="false" outlineLevel="0" collapsed="false">
      <c r="A57" s="91"/>
      <c r="B57" s="80"/>
      <c r="C57" s="80"/>
      <c r="D57" s="80"/>
      <c r="E57" s="80"/>
      <c r="F57" s="91"/>
      <c r="G57" s="81"/>
      <c r="H57" s="0"/>
      <c r="I57" s="0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1.25" hidden="false" customHeight="false" outlineLevel="0" collapsed="false">
      <c r="A58" s="119"/>
      <c r="B58" s="128"/>
      <c r="C58" s="129" t="s">
        <v>168</v>
      </c>
      <c r="D58" s="129"/>
      <c r="E58" s="129"/>
      <c r="F58" s="119"/>
      <c r="G58" s="130" t="n">
        <f aca="false">+G39-G56-G44-G45-G46-G47-G48-G49</f>
        <v>-92065</v>
      </c>
      <c r="H58" s="0"/>
      <c r="I58" s="0"/>
      <c r="J58" s="78"/>
      <c r="K58" s="78"/>
      <c r="L58" s="78"/>
      <c r="M58" s="78"/>
      <c r="N58" s="78"/>
      <c r="O58" s="78"/>
      <c r="P58" s="78"/>
      <c r="Q58" s="78"/>
      <c r="R58" s="78"/>
      <c r="S58" s="131"/>
      <c r="T58" s="0"/>
      <c r="U58" s="0"/>
      <c r="V58" s="0"/>
      <c r="W58" s="131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1.25" hidden="false" customHeight="false" outlineLevel="0" collapsed="false">
      <c r="A59" s="112"/>
      <c r="B59" s="80"/>
      <c r="C59" s="80"/>
      <c r="D59" s="132"/>
      <c r="E59" s="80"/>
      <c r="F59" s="80"/>
      <c r="G59" s="81"/>
      <c r="H59" s="0"/>
      <c r="I59" s="0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2" hidden="false" customHeight="false" outlineLevel="0" collapsed="false">
      <c r="A60" s="112"/>
      <c r="B60" s="80"/>
      <c r="C60" s="80"/>
      <c r="D60" s="80"/>
      <c r="E60" s="80"/>
      <c r="F60" s="80"/>
      <c r="G60" s="81"/>
      <c r="H60" s="0"/>
      <c r="I60" s="0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1.25" hidden="false" customHeight="true" outlineLevel="0" collapsed="false">
      <c r="A61" s="79"/>
      <c r="B61" s="84" t="s">
        <v>169</v>
      </c>
      <c r="C61" s="85"/>
      <c r="D61" s="133" t="n">
        <v>0</v>
      </c>
      <c r="E61" s="134"/>
      <c r="F61" s="134"/>
      <c r="G61" s="81"/>
      <c r="H61" s="0"/>
      <c r="I61" s="0"/>
      <c r="J61" s="96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1.25" hidden="false" customHeight="true" outlineLevel="0" collapsed="false">
      <c r="A62" s="112"/>
      <c r="B62" s="112" t="s">
        <v>170</v>
      </c>
      <c r="C62" s="80"/>
      <c r="D62" s="91" t="n">
        <f aca="false">IF(G3=1,IF(G58&gt;250000,(SUM(G58-250000)*0.05)),IF(G3=2,IF(G58&gt;250000,(SUM(G58-250000)*0.05),0)))</f>
        <v>0</v>
      </c>
      <c r="E62" s="134"/>
      <c r="F62" s="134"/>
      <c r="G62" s="81"/>
      <c r="H62" s="0"/>
      <c r="I62" s="0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1.25" hidden="false" customHeight="true" outlineLevel="0" collapsed="false">
      <c r="A63" s="112"/>
      <c r="B63" s="112" t="s">
        <v>171</v>
      </c>
      <c r="C63" s="80"/>
      <c r="D63" s="91" t="n">
        <f aca="false">IF(G3=1,IF(G58&gt;500000,(SUM(G58-500000)*0.2)+12500),IF(G3=2,IF(G58&gt;500000,(SUM(G58-500000)*0.2)+12500,0)))</f>
        <v>0</v>
      </c>
      <c r="E63" s="134"/>
      <c r="F63" s="134"/>
      <c r="G63" s="81"/>
      <c r="H63" s="0"/>
      <c r="I63" s="0"/>
      <c r="J63" s="0"/>
      <c r="K63" s="78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1.25" hidden="false" customHeight="true" outlineLevel="0" collapsed="false">
      <c r="A64" s="112"/>
      <c r="B64" s="112" t="s">
        <v>172</v>
      </c>
      <c r="C64" s="80"/>
      <c r="D64" s="135" t="n">
        <f aca="false">IF(G3=1,IF(G58&gt;1000001,(SUM(G58-1000000)*0.3)+112500),IF(G3=2,IF(G58&gt;1000001,(SUM(G58-1000000)*0.3)+112500,0)))</f>
        <v>0</v>
      </c>
      <c r="E64" s="134"/>
      <c r="F64" s="134"/>
      <c r="G64" s="81"/>
      <c r="H64" s="0"/>
      <c r="I64" s="0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1.25" hidden="false" customHeight="true" outlineLevel="0" collapsed="false">
      <c r="A65" s="112"/>
      <c r="B65" s="136" t="s">
        <v>173</v>
      </c>
      <c r="C65" s="137"/>
      <c r="D65" s="138" t="n">
        <f aca="false">MAX(D62:D64)</f>
        <v>0</v>
      </c>
      <c r="E65" s="134"/>
      <c r="F65" s="134"/>
      <c r="G65" s="81"/>
      <c r="H65" s="0"/>
      <c r="I65" s="0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1.25" hidden="false" customHeight="false" outlineLevel="0" collapsed="false">
      <c r="A66" s="112"/>
      <c r="B66" s="80"/>
      <c r="C66" s="80"/>
      <c r="D66" s="80"/>
      <c r="E66" s="106" t="s">
        <v>174</v>
      </c>
      <c r="F66" s="106"/>
      <c r="G66" s="139" t="n">
        <f aca="false">+D65</f>
        <v>0</v>
      </c>
      <c r="H66" s="0"/>
      <c r="I66" s="0"/>
      <c r="J66" s="0"/>
      <c r="K66" s="131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1.25" hidden="false" customHeight="false" outlineLevel="0" collapsed="false">
      <c r="A67" s="112"/>
      <c r="B67" s="80"/>
      <c r="C67" s="80"/>
      <c r="D67" s="80"/>
      <c r="E67" s="106" t="s">
        <v>175</v>
      </c>
      <c r="F67" s="106"/>
      <c r="G67" s="139" t="n">
        <f aca="false">IF(G58&gt;5000000,D65*0.1,IF(G58&lt;5000000,0)*IF(G58&gt;10000000,D65*0.15))</f>
        <v>0</v>
      </c>
      <c r="H67" s="0"/>
      <c r="I67" s="0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1.25" hidden="false" customHeight="false" outlineLevel="0" collapsed="false">
      <c r="A68" s="79"/>
      <c r="B68" s="80"/>
      <c r="C68" s="80"/>
      <c r="D68" s="80"/>
      <c r="E68" s="106" t="s">
        <v>176</v>
      </c>
      <c r="F68" s="106"/>
      <c r="G68" s="139" t="n">
        <f aca="false">+SUM(G66:G67)*0.04</f>
        <v>0</v>
      </c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1.25" hidden="false" customHeight="false" outlineLevel="0" collapsed="false">
      <c r="A69" s="79"/>
      <c r="B69" s="80"/>
      <c r="C69" s="80"/>
      <c r="D69" s="80"/>
      <c r="E69" s="125" t="s">
        <v>177</v>
      </c>
      <c r="F69" s="125"/>
      <c r="G69" s="139" t="n">
        <f aca="false">IF(AND(D62&gt;=250000,D62&lt;=350000),MIN(D62,2500),0)</f>
        <v>0</v>
      </c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1.25" hidden="false" customHeight="false" outlineLevel="0" collapsed="false">
      <c r="A70" s="112"/>
      <c r="B70" s="80"/>
      <c r="C70" s="80"/>
      <c r="D70" s="80"/>
      <c r="E70" s="106" t="s">
        <v>178</v>
      </c>
      <c r="F70" s="106"/>
      <c r="G70" s="140" t="n">
        <f aca="false">+G66+G67+G68-G69</f>
        <v>0</v>
      </c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1.25" hidden="false" customHeight="false" outlineLevel="0" collapsed="false">
      <c r="A71" s="112"/>
      <c r="B71" s="80"/>
      <c r="C71" s="80"/>
      <c r="D71" s="80"/>
      <c r="E71" s="132"/>
      <c r="F71" s="80"/>
      <c r="G71" s="141"/>
      <c r="H71" s="0"/>
      <c r="I71" s="0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1.25" hidden="false" customHeight="false" outlineLevel="0" collapsed="false">
      <c r="A72" s="112"/>
      <c r="B72" s="80"/>
      <c r="C72" s="80"/>
      <c r="D72" s="80"/>
      <c r="E72" s="142" t="s">
        <v>179</v>
      </c>
      <c r="F72" s="142"/>
      <c r="G72" s="139" t="n">
        <f aca="false">+'Salary breakup'!O18+SUM('Self declaration'!I31:J31)</f>
        <v>0</v>
      </c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1.25" hidden="false" customHeight="false" outlineLevel="0" collapsed="false">
      <c r="A73" s="112"/>
      <c r="B73" s="80"/>
      <c r="C73" s="80"/>
      <c r="D73" s="80"/>
      <c r="E73" s="80"/>
      <c r="F73" s="80"/>
      <c r="G73" s="81"/>
      <c r="H73" s="0"/>
      <c r="I73" s="0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1.25" hidden="false" customHeight="false" outlineLevel="0" collapsed="false">
      <c r="A74" s="112"/>
      <c r="B74" s="80"/>
      <c r="C74" s="80"/>
      <c r="D74" s="80"/>
      <c r="E74" s="143" t="s">
        <v>180</v>
      </c>
      <c r="F74" s="143"/>
      <c r="G74" s="144" t="n">
        <v>12</v>
      </c>
      <c r="H74" s="96"/>
      <c r="I74" s="78"/>
      <c r="J74" s="78"/>
      <c r="K74" s="78"/>
      <c r="L74" s="78"/>
      <c r="M74" s="78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78" customFormat="true" ht="11.25" hidden="false" customHeight="false" outlineLevel="0" collapsed="false">
      <c r="A75" s="112"/>
      <c r="B75" s="80"/>
      <c r="C75" s="80"/>
      <c r="D75" s="80"/>
      <c r="E75" s="143" t="s">
        <v>181</v>
      </c>
      <c r="F75" s="143"/>
      <c r="G75" s="145" t="n">
        <f aca="false">ROUND((G70-G72)/G74,0)</f>
        <v>0</v>
      </c>
      <c r="H75" s="96"/>
    </row>
    <row r="76" customFormat="false" ht="11.25" hidden="false" customHeight="false" outlineLevel="0" collapsed="false">
      <c r="A76" s="136"/>
      <c r="B76" s="137"/>
      <c r="C76" s="137"/>
      <c r="D76" s="137"/>
      <c r="E76" s="137"/>
      <c r="F76" s="146"/>
      <c r="G76" s="147"/>
      <c r="K76" s="131"/>
      <c r="L76" s="0"/>
    </row>
  </sheetData>
  <sheetProtection sheet="true" objects="true" scenarios="true"/>
  <mergeCells count="52">
    <mergeCell ref="A1:G1"/>
    <mergeCell ref="A3:F3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8:E18"/>
    <mergeCell ref="B20:E20"/>
    <mergeCell ref="C21:D21"/>
    <mergeCell ref="C22:D22"/>
    <mergeCell ref="C23:D23"/>
    <mergeCell ref="C25:D25"/>
    <mergeCell ref="C26:D26"/>
    <mergeCell ref="B27:E27"/>
    <mergeCell ref="B28:E28"/>
    <mergeCell ref="B30:E30"/>
    <mergeCell ref="B31:C33"/>
    <mergeCell ref="B34:E34"/>
    <mergeCell ref="B35:E35"/>
    <mergeCell ref="B37:E37"/>
    <mergeCell ref="B39:E39"/>
    <mergeCell ref="B41:E41"/>
    <mergeCell ref="C42:D42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8:E58"/>
    <mergeCell ref="E61:F65"/>
    <mergeCell ref="E66:F66"/>
    <mergeCell ref="E67:F67"/>
    <mergeCell ref="E68:F68"/>
    <mergeCell ref="E69:F69"/>
    <mergeCell ref="E70:F70"/>
    <mergeCell ref="E72:F72"/>
    <mergeCell ref="E74:F74"/>
    <mergeCell ref="E75:F7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false" showRowColHeaders="true" showZeros="true" rightToLeft="false" tabSelected="false" showOutlineSymbols="true" defaultGridColor="true" view="pageBreakPreview" topLeftCell="A16" colorId="64" zoomScale="100" zoomScaleNormal="100" zoomScalePageLayoutView="100" workbookViewId="0">
      <selection pane="topLeft" activeCell="P30" activeCellId="0" sqref="P30"/>
    </sheetView>
  </sheetViews>
  <sheetFormatPr defaultRowHeight="12.75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2014-04-02T10:50:18Z</dcterms:created>
  <dc:creator>ctsit</dc:creator>
  <dc:language>en-US</dc:language>
  <dcterms:modified xsi:type="dcterms:W3CDTF">2018-12-11T00:58:00Z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isplay_urn:schemas-microsoft-com:office:office#SharedWithUsers">
    <vt:lpwstr>Sharon Pearl</vt:lpwstr>
  </property>
</Properties>
</file>